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Audit_trail" sheetId="2" state="visible" r:id="rId2"/>
    <sheet xmlns:r="http://schemas.openxmlformats.org/officeDocument/2006/relationships" name="Wording_Ranks" sheetId="3" state="visible" r:id="rId3"/>
    <sheet xmlns:r="http://schemas.openxmlformats.org/officeDocument/2006/relationships" name="Coverage_Summary" sheetId="4" state="visible" r:id="rId4"/>
    <sheet xmlns:r="http://schemas.openxmlformats.org/officeDocument/2006/relationships" name="Claims_2025" sheetId="5" state="visible" r:id="rId5"/>
    <sheet xmlns:r="http://schemas.openxmlformats.org/officeDocument/2006/relationships" name="Wording_Scores" sheetId="6" state="visible" r:id="rId6"/>
    <sheet xmlns:r="http://schemas.openxmlformats.org/officeDocument/2006/relationships" name="Morbidity_anchors" sheetId="7" state="visible" r:id="rId7"/>
    <sheet xmlns:r="http://schemas.openxmlformats.org/officeDocument/2006/relationships" name="Benefit_b" sheetId="8" state="visible" r:id="rId8"/>
    <sheet xmlns:r="http://schemas.openxmlformats.org/officeDocument/2006/relationships" name="Discount_v" sheetId="9" state="visible" r:id="rId9"/>
    <sheet xmlns:r="http://schemas.openxmlformats.org/officeDocument/2006/relationships" name="Premiums" sheetId="10" state="visible" r:id="rId10"/>
    <sheet xmlns:r="http://schemas.openxmlformats.org/officeDocument/2006/relationships" name="q_inputs" sheetId="11" state="visible" r:id="rId11"/>
    <sheet xmlns:r="http://schemas.openxmlformats.org/officeDocument/2006/relationships" name="EPV_cancer" sheetId="12" state="visible" r:id="rId12"/>
    <sheet xmlns:r="http://schemas.openxmlformats.org/officeDocument/2006/relationships" name="EPV_noncancer" sheetId="13" state="visible" r:id="rId13"/>
    <sheet xmlns:r="http://schemas.openxmlformats.org/officeDocument/2006/relationships" name="Fair_value" sheetId="14" state="visible" r:id="rId14"/>
    <sheet xmlns:r="http://schemas.openxmlformats.org/officeDocument/2006/relationships" name="Prem_portfolio" sheetId="15" state="visible" r:id="rId15"/>
    <sheet xmlns:r="http://schemas.openxmlformats.org/officeDocument/2006/relationships" name="Portfolio" sheetId="16" state="visible" r:id="rId16"/>
  </sheets>
  <definedNames>
    <definedName name="_xlnm._FilterDatabase" localSheetId="2" hidden="1">'Wording_Ranks'!$A$1:$O$136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8">
    <numFmt numFmtId="164" formatCode="0.0%"/>
    <numFmt numFmtId="165" formatCode="0.0"/>
    <numFmt numFmtId="166" formatCode="0.000"/>
    <numFmt numFmtId="167" formatCode="0.0000"/>
    <numFmt numFmtId="168" formatCode="\€#,##0.00"/>
    <numFmt numFmtId="169" formatCode="0.000000"/>
    <numFmt numFmtId="170" formatCode="\€#,##0"/>
    <numFmt numFmtId="171" formatCode="\€0.00"/>
  </numFmts>
  <fonts count="3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0B2E59"/>
      <sz val="15"/>
    </font>
    <font>
      <name val="Arial"/>
      <charset val="1"/>
      <family val="0"/>
      <i val="1"/>
      <color rgb="FF555555"/>
      <sz val="9"/>
    </font>
    <font>
      <name val="Arial"/>
      <charset val="1"/>
      <family val="0"/>
      <b val="1"/>
      <sz val="10"/>
    </font>
    <font>
      <name val="Arial"/>
      <charset val="1"/>
      <family val="0"/>
      <sz val="10"/>
    </font>
    <font>
      <name val="Arial"/>
      <charset val="1"/>
      <family val="0"/>
      <b val="1"/>
      <sz val="14"/>
    </font>
    <font>
      <name val="Arial"/>
      <charset val="1"/>
      <family val="0"/>
      <b val="1"/>
      <color rgb="FF1F3864"/>
      <sz val="11"/>
    </font>
    <font>
      <name val="Arial"/>
      <charset val="1"/>
      <family val="0"/>
      <b val="1"/>
      <color rgb="FFFFFFFF"/>
      <sz val="10"/>
    </font>
    <font>
      <name val="Arial"/>
      <charset val="1"/>
      <family val="0"/>
      <color rgb="FFC2185B"/>
      <sz val="10"/>
    </font>
    <font>
      <name val="Arial"/>
      <charset val="1"/>
      <family val="0"/>
      <color rgb="FF0000FF"/>
      <sz val="10"/>
    </font>
    <font>
      <name val="Arial"/>
      <charset val="1"/>
      <family val="0"/>
      <i val="1"/>
      <sz val="9"/>
    </font>
    <font>
      <name val="Arial"/>
      <charset val="1"/>
      <family val="0"/>
      <b val="1"/>
      <color rgb="FFC00000"/>
      <sz val="10"/>
    </font>
    <font>
      <name val="Arial"/>
      <charset val="1"/>
      <family val="0"/>
      <b val="1"/>
      <color rgb="FF0B2E59"/>
      <sz val="11"/>
    </font>
    <font>
      <name val="Arial"/>
      <charset val="1"/>
      <family val="0"/>
      <i val="1"/>
      <sz val="10"/>
    </font>
    <font>
      <name val="Arial"/>
      <charset val="1"/>
      <family val="0"/>
      <b val="1"/>
      <color rgb="FF0B2E59"/>
      <sz val="10"/>
    </font>
    <font>
      <name val="Arial"/>
      <charset val="1"/>
      <family val="0"/>
      <b val="1"/>
      <color rgb="FF9C6500"/>
      <sz val="10"/>
    </font>
    <font>
      <name val="Arial"/>
      <charset val="1"/>
      <family val="0"/>
      <i val="1"/>
      <sz val="8"/>
    </font>
    <font>
      <name val="Arial"/>
      <charset val="1"/>
      <family val="0"/>
      <sz val="9"/>
    </font>
    <font>
      <name val="Arial"/>
      <charset val="1"/>
      <family val="0"/>
      <b val="1"/>
      <sz val="8"/>
    </font>
    <font>
      <name val="Arial"/>
      <charset val="1"/>
      <family val="0"/>
      <color rgb="FF0000FF"/>
      <sz val="9"/>
    </font>
    <font>
      <name val="Arial"/>
      <charset val="1"/>
      <family val="0"/>
      <b val="1"/>
      <sz val="9"/>
    </font>
    <font>
      <name val="Arial"/>
      <charset val="1"/>
      <family val="0"/>
      <b val="1"/>
      <sz val="11"/>
    </font>
    <font>
      <name val="Arial"/>
      <charset val="1"/>
      <family val="0"/>
      <b val="1"/>
      <color rgb="FFFFFFFF"/>
      <sz val="8"/>
    </font>
    <font>
      <name val="Arial"/>
      <charset val="1"/>
      <family val="0"/>
      <color rgb="FF0000FF"/>
      <sz val="11"/>
    </font>
    <font>
      <name val="Arial"/>
      <charset val="1"/>
      <family val="0"/>
      <sz val="8"/>
    </font>
    <font>
      <name val="Arial"/>
      <charset val="1"/>
      <family val="0"/>
      <b val="1"/>
      <color rgb="FF1F3864"/>
      <sz val="10"/>
    </font>
    <font>
      <name val="Arial"/>
      <charset val="1"/>
      <family val="0"/>
      <b val="1"/>
      <color rgb="FFFFFFFF"/>
      <sz val="9"/>
    </font>
    <font>
      <name val="Arial"/>
      <charset val="1"/>
      <family val="0"/>
      <b val="1"/>
      <color rgb="FFC00000"/>
      <sz val="9"/>
    </font>
  </fonts>
  <fills count="6">
    <fill>
      <patternFill/>
    </fill>
    <fill>
      <patternFill patternType="gray125"/>
    </fill>
    <fill>
      <patternFill patternType="solid">
        <fgColor rgb="FF0B2E59"/>
        <bgColor rgb="FF1F3864"/>
      </patternFill>
    </fill>
    <fill>
      <patternFill patternType="solid">
        <fgColor rgb="FFFCE4EC"/>
        <bgColor rgb="FFFFF2CC"/>
      </patternFill>
    </fill>
    <fill>
      <patternFill patternType="solid">
        <fgColor rgb="FFFFF2CC"/>
        <bgColor rgb="FFFCE4EC"/>
      </patternFill>
    </fill>
    <fill>
      <patternFill patternType="solid">
        <fgColor rgb="FF1F3864"/>
        <bgColor rgb="FF0B2E59"/>
      </patternFill>
    </fill>
  </fills>
  <borders count="2">
    <border>
      <left/>
      <right/>
      <top/>
      <bottom/>
      <diagonal/>
    </border>
    <border>
      <left style="thin">
        <color rgb="FFD0D7DE"/>
      </left>
      <right style="thin">
        <color rgb="FFD0D7DE"/>
      </right>
      <top style="thin">
        <color rgb="FFD0D7DE"/>
      </top>
      <bottom style="thin">
        <color rgb="FFD0D7DE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195">
    <xf numFmtId="0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left" vertical="top" wrapText="1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top" wrapText="1"/>
    </xf>
    <xf numFmtId="0" fontId="7" fillId="0" borderId="0" applyAlignment="1" pivotButton="0" quotePrefix="0" xfId="0">
      <alignment horizontal="general" vertical="top" wrapText="1"/>
    </xf>
    <xf numFmtId="0" fontId="10" fillId="2" borderId="1" applyAlignment="1" pivotButton="0" quotePrefix="0" xfId="0">
      <alignment horizontal="center" vertical="center"/>
    </xf>
    <xf numFmtId="0" fontId="7" fillId="0" borderId="1" applyAlignment="1" pivotButton="0" quotePrefix="0" xfId="0">
      <alignment horizontal="center" vertical="center"/>
    </xf>
    <xf numFmtId="0" fontId="7" fillId="0" borderId="1" applyAlignment="1" pivotButton="0" quotePrefix="0" xfId="0">
      <alignment horizontal="left" vertical="center" wrapText="1"/>
    </xf>
    <xf numFmtId="0" fontId="11" fillId="3" borderId="1" applyAlignment="1" pivotButton="0" quotePrefix="0" xfId="0">
      <alignment horizontal="center" vertical="center"/>
    </xf>
    <xf numFmtId="0" fontId="11" fillId="3" borderId="1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6" fillId="0" borderId="1" applyAlignment="1" pivotButton="0" quotePrefix="0" xfId="0">
      <alignment horizontal="left" vertical="center" wrapText="1"/>
    </xf>
    <xf numFmtId="2" fontId="7" fillId="0" borderId="1" applyAlignment="1" pivotButton="0" quotePrefix="0" xfId="0">
      <alignment horizontal="center" vertical="center"/>
    </xf>
    <xf numFmtId="9" fontId="7" fillId="0" borderId="1" applyAlignment="1" pivotButton="0" quotePrefix="0" xfId="0">
      <alignment horizontal="center" vertical="center"/>
    </xf>
    <xf numFmtId="0" fontId="12" fillId="0" borderId="1" applyAlignment="1" pivotButton="0" quotePrefix="0" xfId="0">
      <alignment horizontal="center" vertical="center"/>
    </xf>
    <xf numFmtId="2" fontId="12" fillId="0" borderId="1" applyAlignment="1" pivotButton="0" quotePrefix="0" xfId="0">
      <alignment horizontal="center" vertical="center"/>
    </xf>
    <xf numFmtId="9" fontId="12" fillId="0" borderId="1" applyAlignment="1" pivotButton="0" quotePrefix="0" xfId="0">
      <alignment horizontal="center" vertical="center"/>
    </xf>
    <xf numFmtId="0" fontId="6" fillId="0" borderId="0" applyAlignment="1" pivotButton="0" quotePrefix="0" xfId="0">
      <alignment horizontal="general" vertical="bottom"/>
    </xf>
    <xf numFmtId="0" fontId="13" fillId="0" borderId="0" applyAlignment="1" pivotButton="0" quotePrefix="0" xfId="0">
      <alignment horizontal="left" vertical="bottom"/>
    </xf>
    <xf numFmtId="0" fontId="7" fillId="0" borderId="0" applyAlignment="1" pivotButton="0" quotePrefix="0" xfId="0">
      <alignment horizontal="general" vertical="bottom"/>
    </xf>
    <xf numFmtId="0" fontId="14" fillId="0" borderId="0" applyAlignment="1" pivotButton="0" quotePrefix="0" xfId="0">
      <alignment horizontal="general" vertical="bottom"/>
    </xf>
    <xf numFmtId="0" fontId="15" fillId="0" borderId="0" applyAlignment="1" pivotButton="0" quotePrefix="0" xfId="0">
      <alignment horizontal="general" vertical="bottom"/>
    </xf>
    <xf numFmtId="0" fontId="10" fillId="2" borderId="0" applyAlignment="1" pivotButton="0" quotePrefix="0" xfId="0">
      <alignment horizontal="center" vertical="bottom"/>
    </xf>
    <xf numFmtId="4" fontId="12" fillId="0" borderId="0" applyAlignment="1" pivotButton="0" quotePrefix="0" xfId="0">
      <alignment horizontal="center" vertical="bottom"/>
    </xf>
    <xf numFmtId="3" fontId="12" fillId="0" borderId="0" applyAlignment="1" pivotButton="0" quotePrefix="0" xfId="0">
      <alignment horizontal="center" vertical="bottom"/>
    </xf>
    <xf numFmtId="0" fontId="16" fillId="0" borderId="0" applyAlignment="1" pivotButton="0" quotePrefix="0" xfId="0">
      <alignment horizontal="center" vertical="bottom"/>
    </xf>
    <xf numFmtId="4" fontId="6" fillId="0" borderId="0" applyAlignment="1" pivotButton="0" quotePrefix="0" xfId="0">
      <alignment horizontal="center" vertical="bottom"/>
    </xf>
    <xf numFmtId="3" fontId="6" fillId="0" borderId="0" applyAlignment="1" pivotButton="0" quotePrefix="0" xfId="0">
      <alignment horizontal="center" vertical="bottom"/>
    </xf>
    <xf numFmtId="0" fontId="12" fillId="0" borderId="0" applyAlignment="1" pivotButton="0" quotePrefix="0" xfId="0">
      <alignment horizontal="center" vertical="bottom"/>
    </xf>
    <xf numFmtId="0" fontId="6" fillId="0" borderId="0" applyAlignment="1" pivotButton="0" quotePrefix="0" xfId="0">
      <alignment horizontal="center" vertical="bottom"/>
    </xf>
    <xf numFmtId="1" fontId="12" fillId="0" borderId="0" applyAlignment="1" pivotButton="0" quotePrefix="0" xfId="0">
      <alignment horizontal="center" vertical="bottom"/>
    </xf>
    <xf numFmtId="164" fontId="12" fillId="0" borderId="0" applyAlignment="1" pivotButton="0" quotePrefix="0" xfId="0">
      <alignment horizontal="center" vertical="bottom"/>
    </xf>
    <xf numFmtId="0" fontId="7" fillId="0" borderId="0" applyAlignment="1" pivotButton="0" quotePrefix="0" xfId="0">
      <alignment horizontal="center" vertical="bottom"/>
    </xf>
    <xf numFmtId="4" fontId="7" fillId="0" borderId="0" applyAlignment="1" pivotButton="0" quotePrefix="0" xfId="0">
      <alignment horizontal="center" vertical="bottom"/>
    </xf>
    <xf numFmtId="3" fontId="7" fillId="0" borderId="0" applyAlignment="1" pivotButton="0" quotePrefix="0" xfId="0">
      <alignment horizontal="center" vertical="bottom"/>
    </xf>
    <xf numFmtId="165" fontId="7" fillId="0" borderId="0" applyAlignment="1" pivotButton="0" quotePrefix="0" xfId="0">
      <alignment horizontal="center" vertical="bottom"/>
    </xf>
    <xf numFmtId="9" fontId="12" fillId="0" borderId="0" applyAlignment="1" pivotButton="0" quotePrefix="0" xfId="0">
      <alignment horizontal="center" vertical="bottom"/>
    </xf>
    <xf numFmtId="9" fontId="6" fillId="0" borderId="0" applyAlignment="1" pivotButton="0" quotePrefix="0" xfId="0">
      <alignment horizontal="center" vertical="bottom"/>
    </xf>
    <xf numFmtId="164" fontId="7" fillId="0" borderId="0" applyAlignment="1" pivotButton="0" quotePrefix="0" xfId="0">
      <alignment horizontal="center" vertical="bottom"/>
    </xf>
    <xf numFmtId="164" fontId="6" fillId="0" borderId="0" applyAlignment="1" pivotButton="0" quotePrefix="0" xfId="0">
      <alignment horizontal="center" vertical="bottom"/>
    </xf>
    <xf numFmtId="166" fontId="7" fillId="0" borderId="0" applyAlignment="1" pivotButton="0" quotePrefix="0" xfId="0">
      <alignment horizontal="center" vertical="bottom"/>
    </xf>
    <xf numFmtId="0" fontId="17" fillId="0" borderId="0" applyAlignment="1" pivotButton="0" quotePrefix="0" xfId="0">
      <alignment horizontal="center" vertical="bottom"/>
    </xf>
    <xf numFmtId="2" fontId="12" fillId="0" borderId="0" applyAlignment="1" pivotButton="0" quotePrefix="0" xfId="0">
      <alignment horizontal="center" vertical="bottom"/>
    </xf>
    <xf numFmtId="0" fontId="10" fillId="2" borderId="0" applyAlignment="1" pivotButton="0" quotePrefix="0" xfId="0">
      <alignment horizontal="center" vertical="center" wrapText="1"/>
    </xf>
    <xf numFmtId="2" fontId="7" fillId="0" borderId="0" applyAlignment="1" pivotButton="0" quotePrefix="0" xfId="0">
      <alignment horizontal="center" vertical="bottom"/>
    </xf>
    <xf numFmtId="0" fontId="18" fillId="4" borderId="0" applyAlignment="1" pivotButton="0" quotePrefix="0" xfId="0">
      <alignment horizontal="left" vertical="bottom"/>
    </xf>
    <xf numFmtId="0" fontId="12" fillId="0" borderId="0" applyAlignment="1" pivotButton="0" quotePrefix="0" xfId="0">
      <alignment horizontal="left" vertical="bottom"/>
    </xf>
    <xf numFmtId="2" fontId="18" fillId="4" borderId="0" applyAlignment="1" pivotButton="0" quotePrefix="0" xfId="0">
      <alignment horizontal="center" vertical="bottom"/>
    </xf>
    <xf numFmtId="164" fontId="18" fillId="4" borderId="0" applyAlignment="1" pivotButton="0" quotePrefix="0" xfId="0">
      <alignment horizontal="center" vertical="bottom"/>
    </xf>
    <xf numFmtId="167" fontId="7" fillId="0" borderId="0" applyAlignment="1" pivotButton="0" quotePrefix="0" xfId="0">
      <alignment horizontal="center" vertical="bottom"/>
    </xf>
    <xf numFmtId="168" fontId="12" fillId="0" borderId="0" applyAlignment="1" pivotButton="0" quotePrefix="0" xfId="0">
      <alignment horizontal="center" vertical="bottom"/>
    </xf>
    <xf numFmtId="168" fontId="6" fillId="0" borderId="0" applyAlignment="1" pivotButton="0" quotePrefix="0" xfId="0">
      <alignment horizontal="center" vertical="bottom"/>
    </xf>
    <xf numFmtId="168" fontId="7" fillId="0" borderId="0" applyAlignment="1" pivotButton="0" quotePrefix="0" xfId="0">
      <alignment horizontal="center" vertical="bottom"/>
    </xf>
    <xf numFmtId="0" fontId="13" fillId="0" borderId="0" applyAlignment="1" pivotButton="0" quotePrefix="0" xfId="0">
      <alignment horizontal="general" vertical="bottom"/>
    </xf>
    <xf numFmtId="0" fontId="17" fillId="0" borderId="0" applyAlignment="1" pivotButton="0" quotePrefix="0" xfId="0">
      <alignment horizontal="general" vertical="bottom"/>
    </xf>
    <xf numFmtId="0" fontId="19" fillId="0" borderId="0" applyAlignment="1" pivotButton="0" quotePrefix="0" xfId="0">
      <alignment horizontal="general" vertical="bottom"/>
    </xf>
    <xf numFmtId="0" fontId="20" fillId="0" borderId="0" applyAlignment="1" pivotButton="0" quotePrefix="0" xfId="0">
      <alignment horizontal="general" vertical="bottom"/>
    </xf>
    <xf numFmtId="0" fontId="20" fillId="0" borderId="0" applyAlignment="1" pivotButton="0" quotePrefix="0" xfId="0">
      <alignment horizontal="center" vertical="bottom"/>
    </xf>
    <xf numFmtId="169" fontId="7" fillId="0" borderId="0" applyAlignment="1" pivotButton="0" quotePrefix="0" xfId="0">
      <alignment horizontal="center" vertical="bottom"/>
    </xf>
    <xf numFmtId="3" fontId="20" fillId="0" borderId="0" applyAlignment="1" pivotButton="0" quotePrefix="0" xfId="0">
      <alignment horizontal="center" vertical="bottom"/>
    </xf>
    <xf numFmtId="0" fontId="21" fillId="0" borderId="0" applyAlignment="1" pivotButton="0" quotePrefix="0" xfId="0">
      <alignment horizontal="general" vertical="bottom"/>
    </xf>
    <xf numFmtId="165" fontId="22" fillId="0" borderId="0" applyAlignment="1" pivotButton="0" quotePrefix="0" xfId="0">
      <alignment horizontal="center" vertical="bottom"/>
    </xf>
    <xf numFmtId="0" fontId="18" fillId="4" borderId="0" applyAlignment="1" pivotButton="0" quotePrefix="0" xfId="0">
      <alignment horizontal="general" vertical="bottom"/>
    </xf>
    <xf numFmtId="0" fontId="13" fillId="0" borderId="0" applyAlignment="1" pivotButton="0" quotePrefix="0" xfId="0">
      <alignment horizontal="left" vertical="top" wrapText="1"/>
    </xf>
    <xf numFmtId="170" fontId="12" fillId="0" borderId="0" applyAlignment="1" pivotButton="0" quotePrefix="0" xfId="0">
      <alignment horizontal="center" vertical="bottom"/>
    </xf>
    <xf numFmtId="169" fontId="20" fillId="0" borderId="0" applyAlignment="1" pivotButton="0" quotePrefix="0" xfId="0">
      <alignment horizontal="center" vertical="bottom"/>
    </xf>
    <xf numFmtId="167" fontId="20" fillId="0" borderId="0" applyAlignment="1" pivotButton="0" quotePrefix="0" xfId="0">
      <alignment horizontal="center" vertical="bottom"/>
    </xf>
    <xf numFmtId="169" fontId="6" fillId="0" borderId="0" applyAlignment="1" pivotButton="0" quotePrefix="0" xfId="0">
      <alignment horizontal="center" vertical="bottom"/>
    </xf>
    <xf numFmtId="2" fontId="20" fillId="0" borderId="0" applyAlignment="1" pivotButton="0" quotePrefix="0" xfId="0">
      <alignment horizontal="center" vertical="bottom"/>
    </xf>
    <xf numFmtId="170" fontId="7" fillId="0" borderId="0" applyAlignment="1" pivotButton="0" quotePrefix="0" xfId="0">
      <alignment horizontal="center" vertical="bottom"/>
    </xf>
    <xf numFmtId="170" fontId="6" fillId="0" borderId="0" applyAlignment="1" pivotButton="0" quotePrefix="0" xfId="0">
      <alignment horizontal="center" vertical="bottom"/>
    </xf>
    <xf numFmtId="166" fontId="18" fillId="4" borderId="0" applyAlignment="1" pivotButton="0" quotePrefix="0" xfId="0">
      <alignment horizontal="center" vertical="bottom"/>
    </xf>
    <xf numFmtId="0" fontId="23" fillId="0" borderId="0" applyAlignment="1" pivotButton="0" quotePrefix="0" xfId="0">
      <alignment horizontal="general" vertical="bottom"/>
    </xf>
    <xf numFmtId="166" fontId="6" fillId="0" borderId="0" applyAlignment="1" pivotButton="0" quotePrefix="0" xfId="0">
      <alignment horizontal="center" vertical="bottom"/>
    </xf>
    <xf numFmtId="0" fontId="24" fillId="0" borderId="0" applyAlignment="1" pivotButton="0" quotePrefix="0" xfId="0">
      <alignment horizontal="general" vertical="bottom"/>
    </xf>
    <xf numFmtId="0" fontId="25" fillId="5" borderId="0" applyAlignment="1" pivotButton="0" quotePrefix="0" xfId="0">
      <alignment horizontal="center" vertical="bottom"/>
    </xf>
    <xf numFmtId="171" fontId="26" fillId="0" borderId="0" applyAlignment="1" pivotButton="0" quotePrefix="0" xfId="0">
      <alignment horizontal="general" vertical="bottom"/>
    </xf>
    <xf numFmtId="171" fontId="6" fillId="0" borderId="0" applyAlignment="1" pivotButton="0" quotePrefix="0" xfId="0">
      <alignment horizontal="general" vertical="bottom"/>
    </xf>
    <xf numFmtId="164" fontId="7" fillId="0" borderId="0" applyAlignment="1" pivotButton="0" quotePrefix="0" xfId="0">
      <alignment horizontal="general" vertical="bottom"/>
    </xf>
    <xf numFmtId="0" fontId="27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center" vertical="bottom"/>
    </xf>
    <xf numFmtId="166" fontId="0" fillId="0" borderId="0" applyAlignment="1" pivotButton="0" quotePrefix="0" xfId="0">
      <alignment horizontal="general" vertical="bottom"/>
    </xf>
    <xf numFmtId="167" fontId="27" fillId="0" borderId="0" applyAlignment="1" pivotButton="0" quotePrefix="0" xfId="0">
      <alignment horizontal="general" vertical="bottom"/>
    </xf>
    <xf numFmtId="169" fontId="0" fillId="0" borderId="0" applyAlignment="1" pivotButton="0" quotePrefix="0" xfId="0">
      <alignment horizontal="general" vertical="bottom"/>
    </xf>
    <xf numFmtId="0" fontId="28" fillId="0" borderId="0" applyAlignment="1" pivotButton="0" quotePrefix="0" xfId="0">
      <alignment horizontal="general" vertical="bottom"/>
    </xf>
    <xf numFmtId="0" fontId="29" fillId="5" borderId="0" applyAlignment="1" pivotButton="0" quotePrefix="0" xfId="0">
      <alignment horizontal="center" vertical="bottom"/>
    </xf>
    <xf numFmtId="170" fontId="0" fillId="0" borderId="0" applyAlignment="1" pivotButton="0" quotePrefix="0" xfId="0">
      <alignment horizontal="general" vertical="bottom"/>
    </xf>
    <xf numFmtId="0" fontId="30" fillId="0" borderId="0" applyAlignment="1" pivotButton="0" quotePrefix="0" xfId="0">
      <alignment horizontal="general" vertical="bottom"/>
    </xf>
    <xf numFmtId="3" fontId="26" fillId="4" borderId="0" applyAlignment="1" pivotButton="0" quotePrefix="0" xfId="0">
      <alignment horizontal="general" vertical="bottom"/>
    </xf>
    <xf numFmtId="166" fontId="0" fillId="0" borderId="0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left" vertical="top" wrapText="1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top" wrapText="1"/>
    </xf>
    <xf numFmtId="0" fontId="7" fillId="0" borderId="0" applyAlignment="1" pivotButton="0" quotePrefix="0" xfId="0">
      <alignment horizontal="general" vertical="top" wrapText="1"/>
    </xf>
    <xf numFmtId="0" fontId="10" fillId="2" borderId="1" applyAlignment="1" pivotButton="0" quotePrefix="0" xfId="0">
      <alignment horizontal="center" vertical="center"/>
    </xf>
    <xf numFmtId="0" fontId="7" fillId="0" borderId="1" applyAlignment="1" pivotButton="0" quotePrefix="0" xfId="0">
      <alignment horizontal="center" vertical="center"/>
    </xf>
    <xf numFmtId="0" fontId="7" fillId="0" borderId="1" applyAlignment="1" pivotButton="0" quotePrefix="0" xfId="0">
      <alignment horizontal="left" vertical="center" wrapText="1"/>
    </xf>
    <xf numFmtId="0" fontId="11" fillId="3" borderId="1" applyAlignment="1" pivotButton="0" quotePrefix="0" xfId="0">
      <alignment horizontal="center" vertical="center"/>
    </xf>
    <xf numFmtId="0" fontId="11" fillId="3" borderId="1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6" fillId="0" borderId="1" applyAlignment="1" pivotButton="0" quotePrefix="0" xfId="0">
      <alignment horizontal="left" vertical="center" wrapText="1"/>
    </xf>
    <xf numFmtId="2" fontId="7" fillId="0" borderId="1" applyAlignment="1" pivotButton="0" quotePrefix="0" xfId="0">
      <alignment horizontal="center" vertical="center"/>
    </xf>
    <xf numFmtId="9" fontId="7" fillId="0" borderId="1" applyAlignment="1" pivotButton="0" quotePrefix="0" xfId="0">
      <alignment horizontal="center" vertical="center"/>
    </xf>
    <xf numFmtId="0" fontId="12" fillId="0" borderId="1" applyAlignment="1" pivotButton="0" quotePrefix="0" xfId="0">
      <alignment horizontal="center" vertical="center"/>
    </xf>
    <xf numFmtId="2" fontId="12" fillId="0" borderId="1" applyAlignment="1" pivotButton="0" quotePrefix="0" xfId="0">
      <alignment horizontal="center" vertical="center"/>
    </xf>
    <xf numFmtId="9" fontId="12" fillId="0" borderId="1" applyAlignment="1" pivotButton="0" quotePrefix="0" xfId="0">
      <alignment horizontal="center" vertical="center"/>
    </xf>
    <xf numFmtId="0" fontId="13" fillId="0" borderId="0" applyAlignment="1" pivotButton="0" quotePrefix="0" xfId="0">
      <alignment horizontal="left" vertical="bottom"/>
    </xf>
    <xf numFmtId="0" fontId="7" fillId="0" borderId="0" applyAlignment="1" pivotButton="0" quotePrefix="0" xfId="0">
      <alignment horizontal="general" vertical="bottom"/>
    </xf>
    <xf numFmtId="0" fontId="14" fillId="0" borderId="0" applyAlignment="1" pivotButton="0" quotePrefix="0" xfId="0">
      <alignment horizontal="general" vertical="bottom"/>
    </xf>
    <xf numFmtId="0" fontId="15" fillId="0" borderId="0" applyAlignment="1" pivotButton="0" quotePrefix="0" xfId="0">
      <alignment horizontal="general" vertical="bottom"/>
    </xf>
    <xf numFmtId="0" fontId="10" fillId="2" borderId="0" applyAlignment="1" pivotButton="0" quotePrefix="0" xfId="0">
      <alignment horizontal="center" vertical="bottom"/>
    </xf>
    <xf numFmtId="4" fontId="12" fillId="0" borderId="0" applyAlignment="1" pivotButton="0" quotePrefix="0" xfId="0">
      <alignment horizontal="center" vertical="bottom"/>
    </xf>
    <xf numFmtId="3" fontId="12" fillId="0" borderId="0" applyAlignment="1" pivotButton="0" quotePrefix="0" xfId="0">
      <alignment horizontal="center" vertical="bottom"/>
    </xf>
    <xf numFmtId="0" fontId="16" fillId="0" borderId="0" applyAlignment="1" pivotButton="0" quotePrefix="0" xfId="0">
      <alignment horizontal="center" vertical="bottom"/>
    </xf>
    <xf numFmtId="4" fontId="6" fillId="0" borderId="0" applyAlignment="1" pivotButton="0" quotePrefix="0" xfId="0">
      <alignment horizontal="center" vertical="bottom"/>
    </xf>
    <xf numFmtId="3" fontId="6" fillId="0" borderId="0" applyAlignment="1" pivotButton="0" quotePrefix="0" xfId="0">
      <alignment horizontal="center" vertical="bottom"/>
    </xf>
    <xf numFmtId="0" fontId="12" fillId="0" borderId="0" applyAlignment="1" pivotButton="0" quotePrefix="0" xfId="0">
      <alignment horizontal="center" vertical="bottom"/>
    </xf>
    <xf numFmtId="0" fontId="6" fillId="0" borderId="0" applyAlignment="1" pivotButton="0" quotePrefix="0" xfId="0">
      <alignment horizontal="center" vertical="bottom"/>
    </xf>
    <xf numFmtId="1" fontId="12" fillId="0" borderId="0" applyAlignment="1" pivotButton="0" quotePrefix="0" xfId="0">
      <alignment horizontal="center" vertical="bottom"/>
    </xf>
    <xf numFmtId="164" fontId="12" fillId="0" borderId="0" applyAlignment="1" pivotButton="0" quotePrefix="0" xfId="0">
      <alignment horizontal="center" vertical="bottom"/>
    </xf>
    <xf numFmtId="0" fontId="7" fillId="0" borderId="0" applyAlignment="1" pivotButton="0" quotePrefix="0" xfId="0">
      <alignment horizontal="center" vertical="bottom"/>
    </xf>
    <xf numFmtId="4" fontId="7" fillId="0" borderId="0" applyAlignment="1" pivotButton="0" quotePrefix="0" xfId="0">
      <alignment horizontal="center" vertical="bottom"/>
    </xf>
    <xf numFmtId="3" fontId="7" fillId="0" borderId="0" applyAlignment="1" pivotButton="0" quotePrefix="0" xfId="0">
      <alignment horizontal="center" vertical="bottom"/>
    </xf>
    <xf numFmtId="165" fontId="7" fillId="0" borderId="0" applyAlignment="1" pivotButton="0" quotePrefix="0" xfId="0">
      <alignment horizontal="center" vertical="bottom"/>
    </xf>
    <xf numFmtId="9" fontId="12" fillId="0" borderId="0" applyAlignment="1" pivotButton="0" quotePrefix="0" xfId="0">
      <alignment horizontal="center" vertical="bottom"/>
    </xf>
    <xf numFmtId="9" fontId="6" fillId="0" borderId="0" applyAlignment="1" pivotButton="0" quotePrefix="0" xfId="0">
      <alignment horizontal="center" vertical="bottom"/>
    </xf>
    <xf numFmtId="164" fontId="7" fillId="0" borderId="0" applyAlignment="1" pivotButton="0" quotePrefix="0" xfId="0">
      <alignment horizontal="center" vertical="bottom"/>
    </xf>
    <xf numFmtId="164" fontId="6" fillId="0" borderId="0" applyAlignment="1" pivotButton="0" quotePrefix="0" xfId="0">
      <alignment horizontal="center" vertical="bottom"/>
    </xf>
    <xf numFmtId="166" fontId="7" fillId="0" borderId="0" applyAlignment="1" pivotButton="0" quotePrefix="0" xfId="0">
      <alignment horizontal="center" vertical="bottom"/>
    </xf>
    <xf numFmtId="0" fontId="17" fillId="0" borderId="0" applyAlignment="1" pivotButton="0" quotePrefix="0" xfId="0">
      <alignment horizontal="center" vertical="bottom"/>
    </xf>
    <xf numFmtId="2" fontId="12" fillId="0" borderId="0" applyAlignment="1" pivotButton="0" quotePrefix="0" xfId="0">
      <alignment horizontal="center" vertical="bottom"/>
    </xf>
    <xf numFmtId="0" fontId="10" fillId="2" borderId="0" applyAlignment="1" pivotButton="0" quotePrefix="0" xfId="0">
      <alignment horizontal="center" vertical="center" wrapText="1"/>
    </xf>
    <xf numFmtId="2" fontId="7" fillId="0" borderId="0" applyAlignment="1" pivotButton="0" quotePrefix="0" xfId="0">
      <alignment horizontal="center" vertical="bottom"/>
    </xf>
    <xf numFmtId="0" fontId="18" fillId="4" borderId="0" applyAlignment="1" pivotButton="0" quotePrefix="0" xfId="0">
      <alignment horizontal="left" vertical="bottom"/>
    </xf>
    <xf numFmtId="0" fontId="12" fillId="0" borderId="0" applyAlignment="1" pivotButton="0" quotePrefix="0" xfId="0">
      <alignment horizontal="left" vertical="bottom"/>
    </xf>
    <xf numFmtId="2" fontId="18" fillId="4" borderId="0" applyAlignment="1" pivotButton="0" quotePrefix="0" xfId="0">
      <alignment horizontal="center" vertical="bottom"/>
    </xf>
    <xf numFmtId="164" fontId="18" fillId="4" borderId="0" applyAlignment="1" pivotButton="0" quotePrefix="0" xfId="0">
      <alignment horizontal="center" vertical="bottom"/>
    </xf>
    <xf numFmtId="167" fontId="7" fillId="0" borderId="0" applyAlignment="1" pivotButton="0" quotePrefix="0" xfId="0">
      <alignment horizontal="center" vertical="bottom"/>
    </xf>
    <xf numFmtId="168" fontId="12" fillId="0" borderId="0" applyAlignment="1" pivotButton="0" quotePrefix="0" xfId="0">
      <alignment horizontal="center" vertical="bottom"/>
    </xf>
    <xf numFmtId="168" fontId="6" fillId="0" borderId="0" applyAlignment="1" pivotButton="0" quotePrefix="0" xfId="0">
      <alignment horizontal="center" vertical="bottom"/>
    </xf>
    <xf numFmtId="168" fontId="7" fillId="0" borderId="0" applyAlignment="1" pivotButton="0" quotePrefix="0" xfId="0">
      <alignment horizontal="center" vertical="bottom"/>
    </xf>
    <xf numFmtId="0" fontId="13" fillId="0" borderId="0" applyAlignment="1" pivotButton="0" quotePrefix="0" xfId="0">
      <alignment horizontal="general" vertical="bottom"/>
    </xf>
    <xf numFmtId="0" fontId="17" fillId="0" borderId="0" applyAlignment="1" pivotButton="0" quotePrefix="0" xfId="0">
      <alignment horizontal="general" vertical="bottom"/>
    </xf>
    <xf numFmtId="0" fontId="19" fillId="0" borderId="0" applyAlignment="1" pivotButton="0" quotePrefix="0" xfId="0">
      <alignment horizontal="general" vertical="bottom"/>
    </xf>
    <xf numFmtId="0" fontId="20" fillId="0" borderId="0" applyAlignment="1" pivotButton="0" quotePrefix="0" xfId="0">
      <alignment horizontal="general" vertical="bottom"/>
    </xf>
    <xf numFmtId="0" fontId="20" fillId="0" borderId="0" applyAlignment="1" pivotButton="0" quotePrefix="0" xfId="0">
      <alignment horizontal="center" vertical="bottom"/>
    </xf>
    <xf numFmtId="169" fontId="7" fillId="0" borderId="0" applyAlignment="1" pivotButton="0" quotePrefix="0" xfId="0">
      <alignment horizontal="center" vertical="bottom"/>
    </xf>
    <xf numFmtId="3" fontId="20" fillId="0" borderId="0" applyAlignment="1" pivotButton="0" quotePrefix="0" xfId="0">
      <alignment horizontal="center" vertical="bottom"/>
    </xf>
    <xf numFmtId="0" fontId="21" fillId="0" borderId="0" applyAlignment="1" pivotButton="0" quotePrefix="0" xfId="0">
      <alignment horizontal="general" vertical="bottom"/>
    </xf>
    <xf numFmtId="165" fontId="22" fillId="0" borderId="0" applyAlignment="1" pivotButton="0" quotePrefix="0" xfId="0">
      <alignment horizontal="center" vertical="bottom"/>
    </xf>
    <xf numFmtId="0" fontId="18" fillId="4" borderId="0" applyAlignment="1" pivotButton="0" quotePrefix="0" xfId="0">
      <alignment horizontal="general" vertical="bottom"/>
    </xf>
    <xf numFmtId="0" fontId="13" fillId="0" borderId="0" applyAlignment="1" pivotButton="0" quotePrefix="0" xfId="0">
      <alignment horizontal="left" vertical="top" wrapText="1"/>
    </xf>
    <xf numFmtId="170" fontId="12" fillId="0" borderId="0" applyAlignment="1" pivotButton="0" quotePrefix="0" xfId="0">
      <alignment horizontal="center" vertical="bottom"/>
    </xf>
    <xf numFmtId="169" fontId="20" fillId="0" borderId="0" applyAlignment="1" pivotButton="0" quotePrefix="0" xfId="0">
      <alignment horizontal="center" vertical="bottom"/>
    </xf>
    <xf numFmtId="167" fontId="20" fillId="0" borderId="0" applyAlignment="1" pivotButton="0" quotePrefix="0" xfId="0">
      <alignment horizontal="center" vertical="bottom"/>
    </xf>
    <xf numFmtId="169" fontId="6" fillId="0" borderId="0" applyAlignment="1" pivotButton="0" quotePrefix="0" xfId="0">
      <alignment horizontal="center" vertical="bottom"/>
    </xf>
    <xf numFmtId="2" fontId="20" fillId="0" borderId="0" applyAlignment="1" pivotButton="0" quotePrefix="0" xfId="0">
      <alignment horizontal="center" vertical="bottom"/>
    </xf>
    <xf numFmtId="170" fontId="7" fillId="0" borderId="0" applyAlignment="1" pivotButton="0" quotePrefix="0" xfId="0">
      <alignment horizontal="center" vertical="bottom"/>
    </xf>
    <xf numFmtId="170" fontId="6" fillId="0" borderId="0" applyAlignment="1" pivotButton="0" quotePrefix="0" xfId="0">
      <alignment horizontal="center" vertical="bottom"/>
    </xf>
    <xf numFmtId="166" fontId="18" fillId="4" borderId="0" applyAlignment="1" pivotButton="0" quotePrefix="0" xfId="0">
      <alignment horizontal="center" vertical="bottom"/>
    </xf>
    <xf numFmtId="0" fontId="23" fillId="0" borderId="0" applyAlignment="1" pivotButton="0" quotePrefix="0" xfId="0">
      <alignment horizontal="general" vertical="bottom"/>
    </xf>
    <xf numFmtId="166" fontId="6" fillId="0" borderId="0" applyAlignment="1" pivotButton="0" quotePrefix="0" xfId="0">
      <alignment horizontal="center" vertical="bottom"/>
    </xf>
    <xf numFmtId="0" fontId="24" fillId="0" borderId="0" applyAlignment="1" pivotButton="0" quotePrefix="0" xfId="0">
      <alignment horizontal="general" vertical="bottom"/>
    </xf>
    <xf numFmtId="0" fontId="25" fillId="5" borderId="0" applyAlignment="1" pivotButton="0" quotePrefix="0" xfId="0">
      <alignment horizontal="center" vertical="bottom"/>
    </xf>
    <xf numFmtId="171" fontId="26" fillId="0" borderId="0" applyAlignment="1" pivotButton="0" quotePrefix="0" xfId="0">
      <alignment horizontal="general" vertical="bottom"/>
    </xf>
    <xf numFmtId="171" fontId="6" fillId="0" borderId="0" applyAlignment="1" pivotButton="0" quotePrefix="0" xfId="0">
      <alignment horizontal="general" vertical="bottom"/>
    </xf>
    <xf numFmtId="164" fontId="7" fillId="0" borderId="0" applyAlignment="1" pivotButton="0" quotePrefix="0" xfId="0">
      <alignment horizontal="general" vertical="bottom"/>
    </xf>
    <xf numFmtId="0" fontId="27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center" vertical="bottom"/>
    </xf>
    <xf numFmtId="166" fontId="0" fillId="0" borderId="0" applyAlignment="1" pivotButton="0" quotePrefix="0" xfId="0">
      <alignment horizontal="general" vertical="bottom"/>
    </xf>
    <xf numFmtId="167" fontId="27" fillId="0" borderId="0" applyAlignment="1" pivotButton="0" quotePrefix="0" xfId="0">
      <alignment horizontal="general" vertical="bottom"/>
    </xf>
    <xf numFmtId="169" fontId="0" fillId="0" borderId="0" applyAlignment="1" pivotButton="0" quotePrefix="0" xfId="0">
      <alignment horizontal="general" vertical="bottom"/>
    </xf>
    <xf numFmtId="0" fontId="28" fillId="0" borderId="0" applyAlignment="1" pivotButton="0" quotePrefix="0" xfId="0">
      <alignment horizontal="general" vertical="bottom"/>
    </xf>
    <xf numFmtId="0" fontId="29" fillId="5" borderId="0" applyAlignment="1" pivotButton="0" quotePrefix="0" xfId="0">
      <alignment horizontal="center" vertical="bottom"/>
    </xf>
    <xf numFmtId="170" fontId="0" fillId="0" borderId="0" applyAlignment="1" pivotButton="0" quotePrefix="0" xfId="0">
      <alignment horizontal="general" vertical="bottom"/>
    </xf>
    <xf numFmtId="0" fontId="30" fillId="0" borderId="0" applyAlignment="1" pivotButton="0" quotePrefix="0" xfId="0">
      <alignment horizontal="general" vertical="bottom"/>
    </xf>
    <xf numFmtId="3" fontId="26" fillId="4" borderId="0" applyAlignment="1" pivotButton="0" quotePrefix="0" xfId="0">
      <alignment horizontal="general" vertical="bottom"/>
    </xf>
    <xf numFmtId="166" fontId="0" fillId="0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5">
    <dxf>
      <fill>
        <patternFill patternType="solid">
          <fgColor rgb="FF0B2E59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CE4EC"/>
          <bgColor rgb="FF000000"/>
        </patternFill>
      </fill>
    </dxf>
    <dxf>
      <fill>
        <patternFill patternType="solid">
          <fgColor rgb="FFC2185B"/>
          <bgColor rgb="FF000000"/>
        </patternFill>
      </fill>
    </dxf>
  </dxf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0C0C0"/>
      <rgbColor rgb="FF808080"/>
      <rgbColor rgb="FF9999FF"/>
      <rgbColor rgb="FFC2185B"/>
      <rgbColor rgb="FFFFF2CC"/>
      <rgbColor rgb="FFCCFFFF"/>
      <rgbColor rgb="FF660066"/>
      <rgbColor rgb="FFFF8080"/>
      <rgbColor rgb="FF0066CC"/>
      <rgbColor rgb="FFD0D7D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E4EC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B2E59"/>
      <rgbColor rgb="FF339966"/>
      <rgbColor rgb="FF003300"/>
      <rgbColor rgb="FF333300"/>
      <rgbColor rgb="FF993300"/>
      <rgbColor rgb="FF993366"/>
      <rgbColor rgb="FF333399"/>
      <rgbColor rgb="FF1F3864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F27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3" customWidth="1" style="98" min="1" max="1"/>
    <col width="26" customWidth="1" style="98" min="2" max="2"/>
    <col width="88" customWidth="1" style="98" min="3" max="3"/>
  </cols>
  <sheetData>
    <row r="1"/>
    <row r="2" ht="33.75" customHeight="1" s="99">
      <c r="B2" s="100" t="inlineStr">
        <is>
          <t>MWP-2026-05 — Audit Workbook</t>
        </is>
      </c>
    </row>
    <row r="3" ht="32.25" customHeight="1" s="99">
      <c r="B3" s="101" t="inlineStr">
        <is>
          <t>Serious Illness Cover in Ireland: Claims, Definitions and Fair Value for Consumers</t>
        </is>
      </c>
    </row>
    <row r="4"/>
    <row r="5" ht="15" customHeight="1" s="99">
      <c r="B5" s="102" t="inlineStr">
        <is>
          <t>Version</t>
        </is>
      </c>
      <c r="C5" s="103" t="inlineStr">
        <is>
          <t>v1.2.2 release — audit engine for the published paper MWP-2026-05 v1.2.2. Engine unchanged since v1.0.0 (the v1.1.0 and v1.1.1 paper edits were editorial only); market weighting sourced to CSO PxStat (PEA11 / Census 2022 FY006B). Every derived value is a live formula; the identity key for Providers A–E is held in this workbook.</t>
        </is>
      </c>
    </row>
    <row r="6" ht="15" customHeight="1" s="99">
      <c r="B6" s="102" t="inlineStr">
        <is>
          <t>Version date</t>
        </is>
      </c>
      <c r="C6" s="103" t="inlineStr">
        <is>
          <t>see file save date</t>
        </is>
      </c>
    </row>
    <row r="7" ht="15" customHeight="1" s="99">
      <c r="B7" s="102" t="inlineStr">
        <is>
          <t>Author / series</t>
        </is>
      </c>
      <c r="C7" s="103" t="inlineStr">
        <is>
          <t>Mylife.ie Research Desk — Donal Milmo-Penny QFA FLIA</t>
        </is>
      </c>
    </row>
    <row r="8" ht="23.25" customHeight="1" s="99">
      <c r="B8" s="102" t="inlineStr">
        <is>
          <t>Status</t>
        </is>
      </c>
      <c r="C8" s="103" t="inlineStr">
        <is>
          <t>Engine covers cancer (invasive + breast early-stage) + heart attack + stroke + MS + kidney failure. Pending refinements: stroke I61/I63/I64 (INAS), premium basis, non-breast in-situ, EIOPA rate lock, MS/ESKD age curves.</t>
        </is>
      </c>
    </row>
    <row r="9" ht="15" customHeight="1" s="99">
      <c r="B9" s="102" t="inlineStr">
        <is>
          <t>Standing rule</t>
        </is>
      </c>
      <c r="C9" s="103" t="inlineStr">
        <is>
          <t>All calculation lives in the sheet as formulas. No figure is Python-computed and pasted as a value.</t>
        </is>
      </c>
    </row>
    <row r="10"/>
    <row r="11" ht="15" customHeight="1" s="99">
      <c r="B11" s="102" t="inlineStr">
        <is>
          <t>Tabs in this version</t>
        </is>
      </c>
    </row>
    <row r="12" ht="34.5" customHeight="1" s="99">
      <c r="B12" s="102" t="inlineStr">
        <is>
          <t>Wording_Ranks</t>
        </is>
      </c>
      <c r="C12" s="103" t="inlineStr">
        <is>
          <t>The 675-entry matrix (135 canonical headings x 5 providers). Rank 1=strongest .. 5=weakest, on policy/conditions wording ONLY. Coverage tier + New Ireland provisional flag per cell. This is the raw input the coverage-intensity coefficient w(i,j) will be derived from.</t>
        </is>
      </c>
    </row>
    <row r="13" ht="34.5" customHeight="1" s="99">
      <c r="B13" s="102" t="inlineStr">
        <is>
          <t>Coverage_Summary</t>
        </is>
      </c>
      <c r="C13" s="103" t="inlineStr">
        <is>
          <t>Provider totals computed live (COUNTIFS / AVERAGEIF / COUNTIF) from Wording_Ranks, shown beside the figures published in the v1.2 report, with a difference column. All differences must read 0 (or OK) for the transcription to be proven correct.</t>
        </is>
      </c>
    </row>
    <row r="14" ht="45.75" customHeight="1" s="99">
      <c r="B14" s="104" t="inlineStr">
        <is>
          <t>Claims_2025</t>
        </is>
      </c>
      <c r="C14" s="105" t="inlineStr">
        <is>
          <t>Source data from the mylife.ie 'Life Insurance Claims in Ireland - 2025' whole-of-market report (MCR-2025). Transcribed published figures (blue) with live totals, paid-rate gaps and reconciliations (black). TRANSPARENCY/MOTIVATION LAYER ONLY - not an EPV input; incidence comes from epidemiological sources, not claim volumes.</t>
        </is>
      </c>
    </row>
    <row r="15" ht="23.25" customHeight="1" s="99">
      <c r="B15" s="104" t="inlineStr">
        <is>
          <t>Wording_Scores</t>
        </is>
      </c>
      <c r="C15" s="105" t="inlineStr">
        <is>
          <t>Coverage-intensity w(i,j) = coverage-gate(tier) x triggerability(rank), live from Wording_Ranks. Reconciles to Coverage_Summary.</t>
        </is>
      </c>
    </row>
    <row r="16" ht="34.5" customHeight="1" s="99">
      <c r="B16" s="104" t="inlineStr">
        <is>
          <t>Morbidity_anchors</t>
        </is>
      </c>
      <c r="C16" s="105" t="inlineStr">
        <is>
          <t>Sourced national incidence anchors (NCRI 2019-21; NOCA stroke/MI; MS/ESKD) with GLOBOCAN cross-check. Crude age-band rates a documented gap - epidemiological sources only.</t>
        </is>
      </c>
    </row>
    <row r="17" ht="15" customHeight="1" s="99">
      <c r="B17" s="104" t="inlineStr">
        <is>
          <t>Benefit_b</t>
        </is>
      </c>
      <c r="C17" s="105" t="inlineStr">
        <is>
          <t>Benefit fraction b(i,j) by coverage tier (Full=1; Partial provisional 0.50; Ancillary 0.10), live from Wording_Ranks. Reconciles to Coverage_Summary and Wording_Scores.</t>
        </is>
      </c>
    </row>
    <row r="18" ht="15" customHeight="1" s="99">
      <c r="B18" s="104" t="inlineStr">
        <is>
          <t>Discount_v</t>
        </is>
      </c>
      <c r="C18" s="105" t="inlineStr">
        <is>
          <t>Discount factor v^t=(1+r)^-t; central r provisional, to source to EIOPA basis.</t>
        </is>
      </c>
    </row>
    <row r="19" ht="15" customHeight="1" s="99">
      <c r="B19" s="104" t="inlineStr">
        <is>
          <t>Premiums</t>
        </is>
      </c>
      <c r="C19" s="105" t="inlineStr">
        <is>
          <t>Verified whole-of-market monthly quotes (BIS) for the reference life; A life-only, B life+SI 161k, C life+SI 322k; SI premium = B-A live (FV denominator). Unisex per EU Gender Directive.</t>
        </is>
      </c>
    </row>
    <row r="20" ht="34.5" customHeight="1" s="99">
      <c r="B20" s="104" t="inlineStr">
        <is>
          <t>Source</t>
        </is>
      </c>
      <c r="C20" s="105" t="inlineStr">
        <is>
          <t>All-Illness Serious Illness Policy Conditions Ranking, Mylife.ie, v1.2, 27 April 2026 (135 headings, 675 entries). Ranks are wording-only; no price, premium, incidence or paid-rate input.</t>
        </is>
      </c>
    </row>
    <row r="21" ht="15" customHeight="1" s="99">
      <c r="B21" s="104" t="inlineStr">
        <is>
          <t>Caveat carried</t>
        </is>
      </c>
      <c r="C21" s="105" t="inlineStr">
        <is>
          <t>New Ireland ranks are provisional (Low confidence): based on the user-supplied 2013 'Life Choice - You and Family Policy Conditions' (ref 301671 V6.04.13). Flagged per row. Verify before individual use.</t>
        </is>
      </c>
    </row>
    <row r="22" ht="15" customHeight="1" s="99">
      <c r="B22" s="104" t="inlineStr">
        <is>
          <t>Not advice</t>
        </is>
      </c>
      <c r="C22" s="105" t="inlineStr">
        <is>
          <t>Policy/conditions basis only. Not legal, medical, tax or actuarial advice.</t>
        </is>
      </c>
    </row>
    <row r="23" ht="23.25" customHeight="1" s="99">
      <c r="B23" s="104" t="inlineStr">
        <is>
          <t>q_inputs</t>
        </is>
      </c>
      <c r="C23" s="105" t="inlineStr">
        <is>
          <t>Sourced NCRI incidence: invasive cancer (sex-split) + breast DCIS (early-stage). Cervix CIN3 / skin / melanoma in-situ excluded with documented reasons. q=1-exp(-rate/1e5) live; reconciles to anchors.</t>
        </is>
      </c>
    </row>
    <row r="24" ht="23.25" customHeight="1" s="99">
      <c r="B24" s="104" t="inlineStr">
        <is>
          <t>EPV_cancer</t>
        </is>
      </c>
      <c r="C24" s="105" t="inlineStr">
        <is>
          <t>First sourced EPV - invasive-cancer component: EPV = w.b.S_SI.SUM q.v^t, age 35 / 30yr, both sexes. Cancer-only; not yet a full fair-value ratio.</t>
        </is>
      </c>
    </row>
    <row r="25" ht="34.5" customHeight="1" s="99">
      <c r="B25" s="104" t="inlineStr">
        <is>
          <t>Fair_value</t>
        </is>
      </c>
      <c r="C25" s="105" t="inlineStr">
        <is>
          <t>Fair-value index FV = EPV / PV(SI premiums). Engine complete; currently invasive-cancer component only (a lower bound, scope-biased toward invasive-cancer-strong offices). Widens automatically as more families are added to q_inputs.</t>
        </is>
      </c>
    </row>
    <row r="26" ht="23.25" customHeight="1" s="99">
      <c r="B26" s="104" t="inlineStr">
        <is>
          <t>EPV_noncancer</t>
        </is>
      </c>
      <c r="C26" s="105" t="inlineStr">
        <is>
          <t>Heart attack + stroke + MS + kidney failure EPV per provider. AMI/stroke broad-band sourced; MS/ESKD age curves modelled (flagged). Stroke = I60-I69 upper bound pending INAS I61/I63/I64.</t>
        </is>
      </c>
    </row>
    <row r="27" ht="23.25" customHeight="1" s="99">
      <c r="B27" s="104" t="inlineStr">
        <is>
          <t>Fair_value</t>
        </is>
      </c>
      <c r="C27" s="105" t="inlineStr">
        <is>
          <t>FV = EPV(cancer + non-cancer) / PV(SI premiums). Covers the majority of the book; directional, with documented interims (stroke, MS/ESKD, non-breast in-situ).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B2:H2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3" customWidth="1" style="98" min="1" max="1"/>
    <col width="16" customWidth="1" style="98" min="2" max="2"/>
    <col width="13" customWidth="1" style="98" min="3" max="3"/>
    <col width="15" customWidth="1" style="98" min="4" max="7"/>
    <col width="14" customWidth="1" style="98" min="8" max="8"/>
  </cols>
  <sheetData>
    <row r="2" ht="18" customHeight="1" s="99">
      <c r="B2" s="114" t="inlineStr">
        <is>
          <t>Premiums - reference-life quotes (fair-value denominator)</t>
        </is>
      </c>
    </row>
    <row r="3" ht="15" customHeight="1" s="99">
      <c r="B3" s="123" t="inlineStr">
        <is>
          <t>Monthly premiums for the series reference life, from Mylife whole-of-market quote system (BIS / MyLife Quote). SI premium = B - A isolates the price of the SI cover, which is what the fair-value ratio divides by.</t>
        </is>
      </c>
    </row>
    <row r="5" ht="15" customHeight="1" s="99">
      <c r="B5" s="116" t="inlineStr">
        <is>
          <t>Firewall</t>
        </is>
      </c>
      <c r="C5" s="124" t="inlineStr">
        <is>
          <t>Premium is a legitimate model input (the FV denominator) - NOT claims data. No firewall issue.</t>
        </is>
      </c>
    </row>
    <row r="6" ht="15" customHeight="1" s="99">
      <c r="B6" s="116" t="inlineStr">
        <is>
          <t>Legend</t>
        </is>
      </c>
      <c r="C6" s="124" t="inlineStr">
        <is>
          <t>Blue = transcribed from quote screen.  Black = live formula.</t>
        </is>
      </c>
    </row>
    <row r="8" ht="15" customHeight="1" s="99">
      <c r="B8" s="116" t="inlineStr">
        <is>
          <t>Reference life</t>
        </is>
      </c>
      <c r="C8" s="124" t="inlineStr">
        <is>
          <t>Male &amp; Female (unisex-priced), age 35 (DOB 01/07/1991), non-smoker, standard, RoI; 30-yr term; level; 1% govt levy included.</t>
        </is>
      </c>
    </row>
    <row r="9" ht="15" customHeight="1" s="99">
      <c r="B9" s="116" t="inlineStr">
        <is>
          <t>Product</t>
        </is>
      </c>
      <c r="C9" s="124" t="inlineStr">
        <is>
          <t>Level term life EUR322,000 for family protection + accelerated specified serious illness. SI base EUR161,000 (50%); EUR322,000 (100%) as sensitivity.</t>
        </is>
      </c>
    </row>
    <row r="10" ht="15" customHeight="1" s="99">
      <c r="B10" s="116" t="inlineStr">
        <is>
          <t>Quote source</t>
        </is>
      </c>
      <c r="C10" s="124" t="inlineStr">
        <is>
          <t>Mylife whole-of-market quote (BIS), prepared 21 Jul 2026. Values transcribed from the underlying quote screens (source of truth).</t>
        </is>
      </c>
    </row>
    <row r="12" ht="23.25" customHeight="1" s="99">
      <c r="B12" s="148" t="inlineStr">
        <is>
          <t>Provider</t>
        </is>
      </c>
      <c r="C12" s="148" t="inlineStr">
        <is>
          <t>A: Life only</t>
        </is>
      </c>
      <c r="D12" s="148" t="inlineStr">
        <is>
          <t>B: Life + SI EUR161k</t>
        </is>
      </c>
      <c r="E12" s="148" t="inlineStr">
        <is>
          <t>C: Life + SI EUR322k</t>
        </is>
      </c>
      <c r="F12" s="148" t="inlineStr">
        <is>
          <t>SI premium (B-A)</t>
        </is>
      </c>
      <c r="G12" s="148" t="inlineStr">
        <is>
          <t>SI premium (C-A)</t>
        </is>
      </c>
      <c r="H12" s="148" t="inlineStr">
        <is>
          <t>Annual SI (B-A)</t>
        </is>
      </c>
    </row>
    <row r="13" ht="15" customHeight="1" s="99">
      <c r="B13" s="124" t="inlineStr">
        <is>
          <t>Royal London</t>
        </is>
      </c>
      <c r="C13" s="155" t="n">
        <v>33.16</v>
      </c>
      <c r="D13" s="155" t="n">
        <v>104.98</v>
      </c>
      <c r="E13" s="155" t="n">
        <v>176.91</v>
      </c>
      <c r="F13" s="156">
        <f>D13-C13</f>
        <v/>
      </c>
      <c r="G13" s="157">
        <f>E13-C13</f>
        <v/>
      </c>
      <c r="H13" s="157">
        <f>F13*12</f>
        <v/>
      </c>
    </row>
    <row r="14" ht="15" customHeight="1" s="99">
      <c r="B14" s="124" t="inlineStr">
        <is>
          <t>Aviva</t>
        </is>
      </c>
      <c r="C14" s="155" t="n">
        <v>31.99</v>
      </c>
      <c r="D14" s="155" t="n">
        <v>106.4</v>
      </c>
      <c r="E14" s="155" t="n">
        <v>184.66</v>
      </c>
      <c r="F14" s="156">
        <f>D14-C14</f>
        <v/>
      </c>
      <c r="G14" s="157">
        <f>E14-C14</f>
        <v/>
      </c>
      <c r="H14" s="157">
        <f>F14*12</f>
        <v/>
      </c>
    </row>
    <row r="15" ht="15" customHeight="1" s="99">
      <c r="B15" s="124" t="inlineStr">
        <is>
          <t>Irish Life</t>
        </is>
      </c>
      <c r="C15" s="155" t="n">
        <v>34.58</v>
      </c>
      <c r="D15" s="155" t="n">
        <v>111.2</v>
      </c>
      <c r="E15" s="155" t="n">
        <v>187.39</v>
      </c>
      <c r="F15" s="156">
        <f>D15-C15</f>
        <v/>
      </c>
      <c r="G15" s="157">
        <f>E15-C15</f>
        <v/>
      </c>
      <c r="H15" s="157">
        <f>F15*12</f>
        <v/>
      </c>
    </row>
    <row r="16" ht="15" customHeight="1" s="99">
      <c r="B16" s="124" t="inlineStr">
        <is>
          <t>New Ireland</t>
        </is>
      </c>
      <c r="C16" s="155" t="n">
        <v>32.81</v>
      </c>
      <c r="D16" s="155" t="n">
        <v>109.83</v>
      </c>
      <c r="E16" s="155" t="n">
        <v>186.86</v>
      </c>
      <c r="F16" s="156">
        <f>D16-C16</f>
        <v/>
      </c>
      <c r="G16" s="157">
        <f>E16-C16</f>
        <v/>
      </c>
      <c r="H16" s="157">
        <f>F16*12</f>
        <v/>
      </c>
    </row>
    <row r="17" ht="15" customHeight="1" s="99">
      <c r="B17" s="124" t="inlineStr">
        <is>
          <t>Zurich</t>
        </is>
      </c>
      <c r="C17" s="155" t="n">
        <v>32.9</v>
      </c>
      <c r="D17" s="155" t="n">
        <v>110.58</v>
      </c>
      <c r="E17" s="155" t="n">
        <v>188</v>
      </c>
      <c r="F17" s="156">
        <f>D17-C17</f>
        <v/>
      </c>
      <c r="G17" s="157">
        <f>E17-C17</f>
        <v/>
      </c>
      <c r="H17" s="157">
        <f>F17*12</f>
        <v/>
      </c>
    </row>
    <row r="18" ht="15" customHeight="1" s="99">
      <c r="B18" s="123" t="inlineStr">
        <is>
          <t>Unisex: male and female premiums are identical (EU Gender Directive, mandatory since Dec 2012). Premium_j does not vary by sex, though incidence q does - a point of analytical interest (unisex price vs sex-specific risk).</t>
        </is>
      </c>
    </row>
    <row r="19" ht="15" customHeight="1" s="99">
      <c r="B19" s="123" t="inlineStr">
        <is>
          <t>New Ireland C corrected to 186.86 (the team's summary cell read 186.66; the underlying quote screen shows 186.86).</t>
        </is>
      </c>
    </row>
    <row r="20" ht="15" customHeight="1" s="99">
      <c r="B20" s="123" t="inlineStr">
        <is>
          <t>Doubling the SI benefit (161k-&gt;322k) slightly more than doubles the SI premium (e.g. Aviva 74.41 -&gt; 152.67, ratio ~2.05): mild convexity. EPV is exactly linear in S, so the fair-value ratio differs slightly by SI fraction - hence the 50%/100% sensitivity.</t>
        </is>
      </c>
    </row>
    <row r="21" ht="15" customHeight="1" s="99">
      <c r="B21" s="150" t="inlineStr">
        <is>
          <t>TO CONFIRM: guaranteed vs reviewable premium basis (spec asked for guaranteed). 'Price pledge' is a price-match feature, not reviewability - confirm with the team.</t>
        </is>
      </c>
    </row>
    <row r="23" ht="15" customHeight="1" s="99">
      <c r="B23" s="126" t="inlineStr">
        <is>
          <t>Use in the fair-value index</t>
        </is>
      </c>
    </row>
    <row r="24" ht="15" customHeight="1" s="99">
      <c r="B24" s="123" t="inlineStr">
        <is>
          <t>FV_j = EPV_j(SI benefits) / premium_j. The denominator is the SI premium (B-A). Whether to divide by the annual SI premium or the PV of SI premiums over the term is a modelling choice to fix at EPV assembly; both are available here (monthly, annual).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1.xml><?xml version="1.0" encoding="utf-8"?>
<worksheet xmlns="http://schemas.openxmlformats.org/spreadsheetml/2006/main">
  <sheetPr filterMode="0">
    <outlinePr summaryBelow="1" summaryRight="1"/>
    <pageSetUpPr fitToPage="0"/>
  </sheetPr>
  <dimension ref="B2:N242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3" customWidth="1" style="98" min="1" max="1"/>
    <col width="20" customWidth="1" style="98" min="2" max="2"/>
    <col width="15" customWidth="1" style="98" min="3" max="3"/>
    <col width="5" customWidth="1" style="98" min="4" max="4"/>
    <col width="8" customWidth="1" style="98" min="5" max="6"/>
    <col width="14" customWidth="1" style="98" min="7" max="7"/>
    <col width="12" customWidth="1" style="98" min="8" max="8"/>
    <col width="9" customWidth="1" style="98" min="9" max="9"/>
    <col width="20" customWidth="1" style="98" min="10" max="10"/>
  </cols>
  <sheetData>
    <row r="2" ht="18" customHeight="1" s="99">
      <c r="B2" s="114" t="inlineStr">
        <is>
          <t>q_inputs - sourced cancer incidence and annual event probability</t>
        </is>
      </c>
    </row>
    <row r="3" ht="15" customHeight="1" s="99">
      <c r="B3" s="158" t="inlineStr">
        <is>
          <t>Crude age/sex-specific incidence (NCRI, 2017-2019, pre-COVID) -&gt; annual first-event probability q = 1 - exp(-rate/100000).</t>
        </is>
      </c>
    </row>
    <row r="5" ht="15" customHeight="1" s="99">
      <c r="B5" s="116" t="inlineStr">
        <is>
          <t>Firewall</t>
        </is>
      </c>
      <c r="C5" s="124" t="inlineStr">
        <is>
          <t>Epidemiological (NCRI) only. No claims data.</t>
        </is>
      </c>
    </row>
    <row r="6" ht="15" customHeight="1" s="99">
      <c r="B6" s="116" t="inlineStr">
        <is>
          <t>Legend</t>
        </is>
      </c>
      <c r="C6" s="124" t="inlineStr">
        <is>
          <t>Blue = sourced rate (input).  Black = live formula.  Vintage 2017-2019 (single, pre-COVID).</t>
        </is>
      </c>
    </row>
    <row r="8" ht="15" customHeight="1" s="99">
      <c r="B8" s="148" t="inlineStr">
        <is>
          <t>Family / site</t>
        </is>
      </c>
      <c r="C8" s="148" t="inlineStr">
        <is>
          <t>ICD-10</t>
        </is>
      </c>
      <c r="D8" s="148" t="inlineStr">
        <is>
          <t>Sex</t>
        </is>
      </c>
      <c r="E8" s="148" t="inlineStr">
        <is>
          <t>age lo</t>
        </is>
      </c>
      <c r="F8" s="148" t="inlineStr">
        <is>
          <t>age hi</t>
        </is>
      </c>
      <c r="G8" s="148" t="inlineStr">
        <is>
          <t>rate /100k</t>
        </is>
      </c>
      <c r="H8" s="148" t="inlineStr">
        <is>
          <t>q (annual)</t>
        </is>
      </c>
      <c r="I8" s="148" t="inlineStr">
        <is>
          <t>cases 3yr</t>
        </is>
      </c>
      <c r="J8" s="148" t="inlineStr">
        <is>
          <t>note</t>
        </is>
      </c>
    </row>
    <row r="9" ht="15" customHeight="1" s="99">
      <c r="B9" s="159" t="inlineStr">
        <is>
          <t>All invasive excl. NMSC</t>
        </is>
      </c>
      <c r="J9" s="160" t="inlineStr">
        <is>
          <t>Source: National Cancer Registry Ireland, incidence by age 2017-2019 (crude rates /100k), all invasive C00-C97 excl. C44 (NMSC). Reconciled to NCRI national anchors + GLOBOCAN 2022.</t>
        </is>
      </c>
    </row>
    <row r="10" ht="15" customHeight="1" s="99">
      <c r="B10" s="161" t="inlineStr">
        <is>
          <t>All invasive excl. NMSC</t>
        </is>
      </c>
      <c r="C10" s="162" t="inlineStr">
        <is>
          <t>C00-C97 excl C44</t>
        </is>
      </c>
      <c r="D10" s="162" t="inlineStr">
        <is>
          <t>M</t>
        </is>
      </c>
      <c r="E10" s="162" t="n">
        <v>30</v>
      </c>
      <c r="F10" s="162" t="n">
        <v>34</v>
      </c>
      <c r="G10" s="147" t="n">
        <v>63.16</v>
      </c>
      <c r="H10" s="163">
        <f>1-EXP(-G10/100000)</f>
        <v/>
      </c>
      <c r="I10" s="164" t="n">
        <v>310</v>
      </c>
    </row>
    <row r="11" ht="15" customHeight="1" s="99">
      <c r="B11" s="161" t="inlineStr">
        <is>
          <t>All invasive excl. NMSC</t>
        </is>
      </c>
      <c r="C11" s="162" t="inlineStr">
        <is>
          <t>C00-C97 excl C44</t>
        </is>
      </c>
      <c r="D11" s="162" t="inlineStr">
        <is>
          <t>M</t>
        </is>
      </c>
      <c r="E11" s="162" t="n">
        <v>35</v>
      </c>
      <c r="F11" s="162" t="n">
        <v>39</v>
      </c>
      <c r="G11" s="147" t="n">
        <v>90.17</v>
      </c>
      <c r="H11" s="163">
        <f>1-EXP(-G11/100000)</f>
        <v/>
      </c>
      <c r="I11" s="164" t="n">
        <v>523</v>
      </c>
    </row>
    <row r="12" ht="15" customHeight="1" s="99">
      <c r="B12" s="161" t="inlineStr">
        <is>
          <t>All invasive excl. NMSC</t>
        </is>
      </c>
      <c r="C12" s="162" t="inlineStr">
        <is>
          <t>C00-C97 excl C44</t>
        </is>
      </c>
      <c r="D12" s="162" t="inlineStr">
        <is>
          <t>M</t>
        </is>
      </c>
      <c r="E12" s="162" t="n">
        <v>40</v>
      </c>
      <c r="F12" s="162" t="n">
        <v>44</v>
      </c>
      <c r="G12" s="147" t="n">
        <v>134.77</v>
      </c>
      <c r="H12" s="163">
        <f>1-EXP(-G12/100000)</f>
        <v/>
      </c>
      <c r="I12" s="164" t="n">
        <v>742</v>
      </c>
    </row>
    <row r="13" ht="15" customHeight="1" s="99">
      <c r="B13" s="161" t="inlineStr">
        <is>
          <t>All invasive excl. NMSC</t>
        </is>
      </c>
      <c r="C13" s="162" t="inlineStr">
        <is>
          <t>C00-C97 excl C44</t>
        </is>
      </c>
      <c r="D13" s="162" t="inlineStr">
        <is>
          <t>M</t>
        </is>
      </c>
      <c r="E13" s="162" t="n">
        <v>45</v>
      </c>
      <c r="F13" s="162" t="n">
        <v>49</v>
      </c>
      <c r="G13" s="147" t="n">
        <v>226.4</v>
      </c>
      <c r="H13" s="163">
        <f>1-EXP(-G13/100000)</f>
        <v/>
      </c>
      <c r="I13" s="164" t="n">
        <v>1166</v>
      </c>
    </row>
    <row r="14" ht="15" customHeight="1" s="99">
      <c r="B14" s="161" t="inlineStr">
        <is>
          <t>All invasive excl. NMSC</t>
        </is>
      </c>
      <c r="C14" s="162" t="inlineStr">
        <is>
          <t>C00-C97 excl C44</t>
        </is>
      </c>
      <c r="D14" s="162" t="inlineStr">
        <is>
          <t>M</t>
        </is>
      </c>
      <c r="E14" s="162" t="n">
        <v>50</v>
      </c>
      <c r="F14" s="162" t="n">
        <v>54</v>
      </c>
      <c r="G14" s="147" t="n">
        <v>474.56</v>
      </c>
      <c r="H14" s="163">
        <f>1-EXP(-G14/100000)</f>
        <v/>
      </c>
      <c r="I14" s="164" t="n">
        <v>2181</v>
      </c>
    </row>
    <row r="15" ht="15" customHeight="1" s="99">
      <c r="B15" s="161" t="inlineStr">
        <is>
          <t>All invasive excl. NMSC</t>
        </is>
      </c>
      <c r="C15" s="162" t="inlineStr">
        <is>
          <t>C00-C97 excl C44</t>
        </is>
      </c>
      <c r="D15" s="162" t="inlineStr">
        <is>
          <t>M</t>
        </is>
      </c>
      <c r="E15" s="162" t="n">
        <v>55</v>
      </c>
      <c r="F15" s="162" t="n">
        <v>59</v>
      </c>
      <c r="G15" s="147" t="n">
        <v>869.99</v>
      </c>
      <c r="H15" s="163">
        <f>1-EXP(-G15/100000)</f>
        <v/>
      </c>
      <c r="I15" s="164" t="n">
        <v>3633</v>
      </c>
    </row>
    <row r="16" ht="15" customHeight="1" s="99">
      <c r="B16" s="161" t="inlineStr">
        <is>
          <t>All invasive excl. NMSC</t>
        </is>
      </c>
      <c r="C16" s="162" t="inlineStr">
        <is>
          <t>C00-C97 excl C44</t>
        </is>
      </c>
      <c r="D16" s="162" t="inlineStr">
        <is>
          <t>M</t>
        </is>
      </c>
      <c r="E16" s="162" t="n">
        <v>60</v>
      </c>
      <c r="F16" s="162" t="n">
        <v>64</v>
      </c>
      <c r="G16" s="147" t="n">
        <v>1373.22</v>
      </c>
      <c r="H16" s="163">
        <f>1-EXP(-G16/100000)</f>
        <v/>
      </c>
      <c r="I16" s="164" t="n">
        <v>5094</v>
      </c>
    </row>
    <row r="17" ht="15" customHeight="1" s="99">
      <c r="B17" s="161" t="inlineStr">
        <is>
          <t>All invasive excl. NMSC</t>
        </is>
      </c>
      <c r="C17" s="162" t="inlineStr">
        <is>
          <t>C00-C97 excl C44</t>
        </is>
      </c>
      <c r="D17" s="162" t="inlineStr">
        <is>
          <t>M</t>
        </is>
      </c>
      <c r="E17" s="162" t="n">
        <v>65</v>
      </c>
      <c r="F17" s="162" t="n">
        <v>69</v>
      </c>
      <c r="G17" s="147" t="n">
        <v>2029.03</v>
      </c>
      <c r="H17" s="163">
        <f>1-EXP(-G17/100000)</f>
        <v/>
      </c>
      <c r="I17" s="164" t="n">
        <v>6551</v>
      </c>
    </row>
    <row r="18" ht="15" customHeight="1" s="99">
      <c r="B18" s="161" t="inlineStr">
        <is>
          <t>All invasive excl. NMSC</t>
        </is>
      </c>
      <c r="C18" s="162" t="inlineStr">
        <is>
          <t>C00-C97 excl C44</t>
        </is>
      </c>
      <c r="D18" s="162" t="inlineStr">
        <is>
          <t>M</t>
        </is>
      </c>
      <c r="E18" s="162" t="n">
        <v>70</v>
      </c>
      <c r="F18" s="162" t="n">
        <v>74</v>
      </c>
      <c r="G18" s="147" t="n">
        <v>2418.81</v>
      </c>
      <c r="H18" s="163">
        <f>1-EXP(-G18/100000)</f>
        <v/>
      </c>
      <c r="I18" s="164" t="n">
        <v>6349</v>
      </c>
    </row>
    <row r="19" ht="15" customHeight="1" s="99">
      <c r="B19" s="161" t="inlineStr">
        <is>
          <t>All invasive excl. NMSC</t>
        </is>
      </c>
      <c r="C19" s="162" t="inlineStr">
        <is>
          <t>C00-C97 excl C44</t>
        </is>
      </c>
      <c r="D19" s="162" t="inlineStr">
        <is>
          <t>M</t>
        </is>
      </c>
      <c r="E19" s="162" t="n">
        <v>75</v>
      </c>
      <c r="F19" s="162" t="n">
        <v>79</v>
      </c>
      <c r="G19" s="147" t="n">
        <v>2843.88</v>
      </c>
      <c r="H19" s="163">
        <f>1-EXP(-G19/100000)</f>
        <v/>
      </c>
      <c r="I19" s="164" t="n">
        <v>4981</v>
      </c>
    </row>
    <row r="20" ht="15" customHeight="1" s="99">
      <c r="B20" s="161" t="inlineStr">
        <is>
          <t>All invasive excl. NMSC</t>
        </is>
      </c>
      <c r="C20" s="162" t="inlineStr">
        <is>
          <t>C00-C97 excl C44</t>
        </is>
      </c>
      <c r="D20" s="162" t="inlineStr">
        <is>
          <t>M</t>
        </is>
      </c>
      <c r="E20" s="162" t="n">
        <v>80</v>
      </c>
      <c r="F20" s="162" t="n">
        <v>84</v>
      </c>
      <c r="G20" s="147" t="n">
        <v>3106.23</v>
      </c>
      <c r="H20" s="163">
        <f>1-EXP(-G20/100000)</f>
        <v/>
      </c>
      <c r="I20" s="164" t="n">
        <v>3517</v>
      </c>
    </row>
    <row r="21" ht="15" customHeight="1" s="99">
      <c r="B21" s="161" t="inlineStr">
        <is>
          <t>All invasive excl. NMSC</t>
        </is>
      </c>
      <c r="C21" s="162" t="inlineStr">
        <is>
          <t>C00-C97 excl C44</t>
        </is>
      </c>
      <c r="D21" s="162" t="inlineStr">
        <is>
          <t>M</t>
        </is>
      </c>
      <c r="E21" s="162" t="n">
        <v>85</v>
      </c>
      <c r="F21" s="162" t="inlineStr">
        <is>
          <t>+</t>
        </is>
      </c>
      <c r="G21" s="147" t="n">
        <v>3282.92</v>
      </c>
      <c r="H21" s="163">
        <f>1-EXP(-G21/100000)</f>
        <v/>
      </c>
      <c r="I21" s="164" t="n">
        <v>2531</v>
      </c>
    </row>
    <row r="23" ht="15" customHeight="1" s="99">
      <c r="B23" s="159" t="inlineStr">
        <is>
          <t>All invasive excl. NMSC</t>
        </is>
      </c>
    </row>
    <row r="24" ht="15" customHeight="1" s="99">
      <c r="B24" s="161" t="inlineStr">
        <is>
          <t>All invasive excl. NMSC</t>
        </is>
      </c>
      <c r="C24" s="162" t="inlineStr">
        <is>
          <t>C00-C97 excl C44</t>
        </is>
      </c>
      <c r="D24" s="162" t="inlineStr">
        <is>
          <t>F</t>
        </is>
      </c>
      <c r="E24" s="162" t="n">
        <v>30</v>
      </c>
      <c r="F24" s="162" t="n">
        <v>34</v>
      </c>
      <c r="G24" s="147" t="n">
        <v>118.92</v>
      </c>
      <c r="H24" s="163">
        <f>1-EXP(-G24/100000)</f>
        <v/>
      </c>
      <c r="I24" s="164" t="n">
        <v>630</v>
      </c>
    </row>
    <row r="25" ht="15" customHeight="1" s="99">
      <c r="B25" s="161" t="inlineStr">
        <is>
          <t>All invasive excl. NMSC</t>
        </is>
      </c>
      <c r="C25" s="162" t="inlineStr">
        <is>
          <t>C00-C97 excl C44</t>
        </is>
      </c>
      <c r="D25" s="162" t="inlineStr">
        <is>
          <t>F</t>
        </is>
      </c>
      <c r="E25" s="162" t="n">
        <v>35</v>
      </c>
      <c r="F25" s="162" t="n">
        <v>39</v>
      </c>
      <c r="G25" s="147" t="n">
        <v>171.02</v>
      </c>
      <c r="H25" s="163">
        <f>1-EXP(-G25/100000)</f>
        <v/>
      </c>
      <c r="I25" s="164" t="n">
        <v>1054</v>
      </c>
    </row>
    <row r="26" ht="15" customHeight="1" s="99">
      <c r="B26" s="161" t="inlineStr">
        <is>
          <t>All invasive excl. NMSC</t>
        </is>
      </c>
      <c r="C26" s="162" t="inlineStr">
        <is>
          <t>C00-C97 excl C44</t>
        </is>
      </c>
      <c r="D26" s="162" t="inlineStr">
        <is>
          <t>F</t>
        </is>
      </c>
      <c r="E26" s="162" t="n">
        <v>40</v>
      </c>
      <c r="F26" s="162" t="n">
        <v>44</v>
      </c>
      <c r="G26" s="147" t="n">
        <v>268.5</v>
      </c>
      <c r="H26" s="163">
        <f>1-EXP(-G26/100000)</f>
        <v/>
      </c>
      <c r="I26" s="164" t="n">
        <v>1519</v>
      </c>
    </row>
    <row r="27" ht="15" customHeight="1" s="99">
      <c r="B27" s="161" t="inlineStr">
        <is>
          <t>All invasive excl. NMSC</t>
        </is>
      </c>
      <c r="C27" s="162" t="inlineStr">
        <is>
          <t>C00-C97 excl C44</t>
        </is>
      </c>
      <c r="D27" s="162" t="inlineStr">
        <is>
          <t>F</t>
        </is>
      </c>
      <c r="E27" s="162" t="n">
        <v>45</v>
      </c>
      <c r="F27" s="162" t="n">
        <v>49</v>
      </c>
      <c r="G27" s="147" t="n">
        <v>398.72</v>
      </c>
      <c r="H27" s="163">
        <f>1-EXP(-G27/100000)</f>
        <v/>
      </c>
      <c r="I27" s="164" t="n">
        <v>2063</v>
      </c>
    </row>
    <row r="28" ht="15" customHeight="1" s="99">
      <c r="B28" s="161" t="inlineStr">
        <is>
          <t>All invasive excl. NMSC</t>
        </is>
      </c>
      <c r="C28" s="162" t="inlineStr">
        <is>
          <t>C00-C97 excl C44</t>
        </is>
      </c>
      <c r="D28" s="162" t="inlineStr">
        <is>
          <t>F</t>
        </is>
      </c>
      <c r="E28" s="162" t="n">
        <v>50</v>
      </c>
      <c r="F28" s="162" t="n">
        <v>54</v>
      </c>
      <c r="G28" s="147" t="n">
        <v>630.71</v>
      </c>
      <c r="H28" s="163">
        <f>1-EXP(-G28/100000)</f>
        <v/>
      </c>
      <c r="I28" s="164" t="n">
        <v>2945</v>
      </c>
    </row>
    <row r="29" ht="15" customHeight="1" s="99">
      <c r="B29" s="161" t="inlineStr">
        <is>
          <t>All invasive excl. NMSC</t>
        </is>
      </c>
      <c r="C29" s="162" t="inlineStr">
        <is>
          <t>C00-C97 excl C44</t>
        </is>
      </c>
      <c r="D29" s="162" t="inlineStr">
        <is>
          <t>F</t>
        </is>
      </c>
      <c r="E29" s="162" t="n">
        <v>55</v>
      </c>
      <c r="F29" s="162" t="n">
        <v>59</v>
      </c>
      <c r="G29" s="147" t="n">
        <v>729.67</v>
      </c>
      <c r="H29" s="163">
        <f>1-EXP(-G29/100000)</f>
        <v/>
      </c>
      <c r="I29" s="164" t="n">
        <v>3118</v>
      </c>
    </row>
    <row r="30" ht="15" customHeight="1" s="99">
      <c r="B30" s="161" t="inlineStr">
        <is>
          <t>All invasive excl. NMSC</t>
        </is>
      </c>
      <c r="C30" s="162" t="inlineStr">
        <is>
          <t>C00-C97 excl C44</t>
        </is>
      </c>
      <c r="D30" s="162" t="inlineStr">
        <is>
          <t>F</t>
        </is>
      </c>
      <c r="E30" s="162" t="n">
        <v>60</v>
      </c>
      <c r="F30" s="162" t="n">
        <v>64</v>
      </c>
      <c r="G30" s="147" t="n">
        <v>988.85</v>
      </c>
      <c r="H30" s="163">
        <f>1-EXP(-G30/100000)</f>
        <v/>
      </c>
      <c r="I30" s="164" t="n">
        <v>3726</v>
      </c>
    </row>
    <row r="31" ht="15" customHeight="1" s="99">
      <c r="B31" s="161" t="inlineStr">
        <is>
          <t>All invasive excl. NMSC</t>
        </is>
      </c>
      <c r="C31" s="162" t="inlineStr">
        <is>
          <t>C00-C97 excl C44</t>
        </is>
      </c>
      <c r="D31" s="162" t="inlineStr">
        <is>
          <t>F</t>
        </is>
      </c>
      <c r="E31" s="162" t="n">
        <v>65</v>
      </c>
      <c r="F31" s="162" t="n">
        <v>69</v>
      </c>
      <c r="G31" s="147" t="n">
        <v>1195.18</v>
      </c>
      <c r="H31" s="163">
        <f>1-EXP(-G31/100000)</f>
        <v/>
      </c>
      <c r="I31" s="164" t="n">
        <v>3935</v>
      </c>
    </row>
    <row r="32" ht="15" customHeight="1" s="99">
      <c r="B32" s="161" t="inlineStr">
        <is>
          <t>All invasive excl. NMSC</t>
        </is>
      </c>
      <c r="C32" s="162" t="inlineStr">
        <is>
          <t>C00-C97 excl C44</t>
        </is>
      </c>
      <c r="D32" s="162" t="inlineStr">
        <is>
          <t>F</t>
        </is>
      </c>
      <c r="E32" s="162" t="n">
        <v>70</v>
      </c>
      <c r="F32" s="162" t="n">
        <v>74</v>
      </c>
      <c r="G32" s="147" t="n">
        <v>1489.82</v>
      </c>
      <c r="H32" s="163">
        <f>1-EXP(-G32/100000)</f>
        <v/>
      </c>
      <c r="I32" s="164" t="n">
        <v>4074</v>
      </c>
    </row>
    <row r="33" ht="15" customHeight="1" s="99">
      <c r="B33" s="161" t="inlineStr">
        <is>
          <t>All invasive excl. NMSC</t>
        </is>
      </c>
      <c r="C33" s="162" t="inlineStr">
        <is>
          <t>C00-C97 excl C44</t>
        </is>
      </c>
      <c r="D33" s="162" t="inlineStr">
        <is>
          <t>F</t>
        </is>
      </c>
      <c r="E33" s="162" t="n">
        <v>75</v>
      </c>
      <c r="F33" s="162" t="n">
        <v>79</v>
      </c>
      <c r="G33" s="147" t="n">
        <v>1834.84</v>
      </c>
      <c r="H33" s="163">
        <f>1-EXP(-G33/100000)</f>
        <v/>
      </c>
      <c r="I33" s="164" t="n">
        <v>3579</v>
      </c>
    </row>
    <row r="34" ht="15" customHeight="1" s="99">
      <c r="B34" s="161" t="inlineStr">
        <is>
          <t>All invasive excl. NMSC</t>
        </is>
      </c>
      <c r="C34" s="162" t="inlineStr">
        <is>
          <t>C00-C97 excl C44</t>
        </is>
      </c>
      <c r="D34" s="162" t="inlineStr">
        <is>
          <t>F</t>
        </is>
      </c>
      <c r="E34" s="162" t="n">
        <v>80</v>
      </c>
      <c r="F34" s="162" t="n">
        <v>84</v>
      </c>
      <c r="G34" s="147" t="n">
        <v>2116.3</v>
      </c>
      <c r="H34" s="163">
        <f>1-EXP(-G34/100000)</f>
        <v/>
      </c>
      <c r="I34" s="164" t="n">
        <v>3041</v>
      </c>
    </row>
    <row r="35" ht="15" customHeight="1" s="99">
      <c r="B35" s="161" t="inlineStr">
        <is>
          <t>All invasive excl. NMSC</t>
        </is>
      </c>
      <c r="C35" s="162" t="inlineStr">
        <is>
          <t>C00-C97 excl C44</t>
        </is>
      </c>
      <c r="D35" s="162" t="inlineStr">
        <is>
          <t>F</t>
        </is>
      </c>
      <c r="E35" s="162" t="n">
        <v>85</v>
      </c>
      <c r="F35" s="162" t="inlineStr">
        <is>
          <t>+</t>
        </is>
      </c>
      <c r="G35" s="147" t="n">
        <v>2168.26</v>
      </c>
      <c r="H35" s="163">
        <f>1-EXP(-G35/100000)</f>
        <v/>
      </c>
      <c r="I35" s="164" t="n">
        <v>2991</v>
      </c>
    </row>
    <row r="37" ht="15" customHeight="1" s="99">
      <c r="B37" s="159" t="inlineStr">
        <is>
          <t>Breast</t>
        </is>
      </c>
    </row>
    <row r="38" ht="15" customHeight="1" s="99">
      <c r="B38" s="161" t="inlineStr">
        <is>
          <t>Breast</t>
        </is>
      </c>
      <c r="C38" s="162" t="inlineStr">
        <is>
          <t>C50</t>
        </is>
      </c>
      <c r="D38" s="162" t="inlineStr">
        <is>
          <t>F</t>
        </is>
      </c>
      <c r="E38" s="162" t="n">
        <v>30</v>
      </c>
      <c r="F38" s="162" t="n">
        <v>34</v>
      </c>
      <c r="G38" s="147" t="n">
        <v>32.09</v>
      </c>
      <c r="H38" s="163">
        <f>1-EXP(-G38/100000)</f>
        <v/>
      </c>
      <c r="I38" s="164" t="n">
        <v>170</v>
      </c>
    </row>
    <row r="39" ht="15" customHeight="1" s="99">
      <c r="B39" s="161" t="inlineStr">
        <is>
          <t>Breast</t>
        </is>
      </c>
      <c r="C39" s="162" t="inlineStr">
        <is>
          <t>C50</t>
        </is>
      </c>
      <c r="D39" s="162" t="inlineStr">
        <is>
          <t>F</t>
        </is>
      </c>
      <c r="E39" s="162" t="n">
        <v>35</v>
      </c>
      <c r="F39" s="162" t="n">
        <v>39</v>
      </c>
      <c r="G39" s="147" t="n">
        <v>71.23</v>
      </c>
      <c r="H39" s="163">
        <f>1-EXP(-G39/100000)</f>
        <v/>
      </c>
      <c r="I39" s="164" t="n">
        <v>439</v>
      </c>
    </row>
    <row r="40" ht="15" customHeight="1" s="99">
      <c r="B40" s="161" t="inlineStr">
        <is>
          <t>Breast</t>
        </is>
      </c>
      <c r="C40" s="162" t="inlineStr">
        <is>
          <t>C50</t>
        </is>
      </c>
      <c r="D40" s="162" t="inlineStr">
        <is>
          <t>F</t>
        </is>
      </c>
      <c r="E40" s="162" t="n">
        <v>40</v>
      </c>
      <c r="F40" s="162" t="n">
        <v>44</v>
      </c>
      <c r="G40" s="147" t="n">
        <v>129.57</v>
      </c>
      <c r="H40" s="163">
        <f>1-EXP(-G40/100000)</f>
        <v/>
      </c>
      <c r="I40" s="164" t="n">
        <v>733</v>
      </c>
    </row>
    <row r="41" ht="15" customHeight="1" s="99">
      <c r="B41" s="161" t="inlineStr">
        <is>
          <t>Breast</t>
        </is>
      </c>
      <c r="C41" s="162" t="inlineStr">
        <is>
          <t>C50</t>
        </is>
      </c>
      <c r="D41" s="162" t="inlineStr">
        <is>
          <t>F</t>
        </is>
      </c>
      <c r="E41" s="162" t="n">
        <v>45</v>
      </c>
      <c r="F41" s="162" t="n">
        <v>49</v>
      </c>
      <c r="G41" s="147" t="n">
        <v>202.16</v>
      </c>
      <c r="H41" s="163">
        <f>1-EXP(-G41/100000)</f>
        <v/>
      </c>
      <c r="I41" s="164" t="n">
        <v>1046</v>
      </c>
    </row>
    <row r="42" ht="15" customHeight="1" s="99">
      <c r="B42" s="161" t="inlineStr">
        <is>
          <t>Breast</t>
        </is>
      </c>
      <c r="C42" s="162" t="inlineStr">
        <is>
          <t>C50</t>
        </is>
      </c>
      <c r="D42" s="162" t="inlineStr">
        <is>
          <t>F</t>
        </is>
      </c>
      <c r="E42" s="162" t="n">
        <v>50</v>
      </c>
      <c r="F42" s="162" t="n">
        <v>54</v>
      </c>
      <c r="G42" s="147" t="n">
        <v>330.45</v>
      </c>
      <c r="H42" s="163">
        <f>1-EXP(-G42/100000)</f>
        <v/>
      </c>
      <c r="I42" s="164" t="n">
        <v>1543</v>
      </c>
    </row>
    <row r="43" ht="15" customHeight="1" s="99">
      <c r="B43" s="161" t="inlineStr">
        <is>
          <t>Breast</t>
        </is>
      </c>
      <c r="C43" s="162" t="inlineStr">
        <is>
          <t>C50</t>
        </is>
      </c>
      <c r="D43" s="162" t="inlineStr">
        <is>
          <t>F</t>
        </is>
      </c>
      <c r="E43" s="162" t="n">
        <v>55</v>
      </c>
      <c r="F43" s="162" t="n">
        <v>59</v>
      </c>
      <c r="G43" s="147" t="n">
        <v>280.12</v>
      </c>
      <c r="H43" s="163">
        <f>1-EXP(-G43/100000)</f>
        <v/>
      </c>
      <c r="I43" s="164" t="n">
        <v>1197</v>
      </c>
    </row>
    <row r="44" ht="15" customHeight="1" s="99">
      <c r="B44" s="161" t="inlineStr">
        <is>
          <t>Breast</t>
        </is>
      </c>
      <c r="C44" s="162" t="inlineStr">
        <is>
          <t>C50</t>
        </is>
      </c>
      <c r="D44" s="162" t="inlineStr">
        <is>
          <t>F</t>
        </is>
      </c>
      <c r="E44" s="162" t="n">
        <v>60</v>
      </c>
      <c r="F44" s="162" t="n">
        <v>64</v>
      </c>
      <c r="G44" s="147" t="n">
        <v>333.33</v>
      </c>
      <c r="H44" s="163">
        <f>1-EXP(-G44/100000)</f>
        <v/>
      </c>
      <c r="I44" s="164" t="n">
        <v>1256</v>
      </c>
    </row>
    <row r="45" ht="15" customHeight="1" s="99">
      <c r="B45" s="161" t="inlineStr">
        <is>
          <t>Breast</t>
        </is>
      </c>
      <c r="C45" s="162" t="inlineStr">
        <is>
          <t>C50</t>
        </is>
      </c>
      <c r="D45" s="162" t="inlineStr">
        <is>
          <t>F</t>
        </is>
      </c>
      <c r="E45" s="162" t="n">
        <v>65</v>
      </c>
      <c r="F45" s="162" t="n">
        <v>69</v>
      </c>
      <c r="G45" s="147" t="n">
        <v>332.59</v>
      </c>
      <c r="H45" s="163">
        <f>1-EXP(-G45/100000)</f>
        <v/>
      </c>
      <c r="I45" s="164" t="n">
        <v>1095</v>
      </c>
    </row>
    <row r="46" ht="15" customHeight="1" s="99">
      <c r="B46" s="161" t="inlineStr">
        <is>
          <t>Breast</t>
        </is>
      </c>
      <c r="C46" s="162" t="inlineStr">
        <is>
          <t>C50</t>
        </is>
      </c>
      <c r="D46" s="162" t="inlineStr">
        <is>
          <t>F</t>
        </is>
      </c>
      <c r="E46" s="162" t="n">
        <v>70</v>
      </c>
      <c r="F46" s="162" t="n">
        <v>74</v>
      </c>
      <c r="G46" s="147" t="n">
        <v>352.16</v>
      </c>
      <c r="H46" s="163">
        <f>1-EXP(-G46/100000)</f>
        <v/>
      </c>
      <c r="I46" s="164" t="n">
        <v>963</v>
      </c>
    </row>
    <row r="47" ht="15" customHeight="1" s="99">
      <c r="B47" s="161" t="inlineStr">
        <is>
          <t>Breast</t>
        </is>
      </c>
      <c r="C47" s="162" t="inlineStr">
        <is>
          <t>C50</t>
        </is>
      </c>
      <c r="D47" s="162" t="inlineStr">
        <is>
          <t>F</t>
        </is>
      </c>
      <c r="E47" s="162" t="n">
        <v>75</v>
      </c>
      <c r="F47" s="162" t="n">
        <v>79</v>
      </c>
      <c r="G47" s="147" t="n">
        <v>417.31</v>
      </c>
      <c r="H47" s="163">
        <f>1-EXP(-G47/100000)</f>
        <v/>
      </c>
      <c r="I47" s="164" t="n">
        <v>814</v>
      </c>
    </row>
    <row r="48" ht="15" customHeight="1" s="99">
      <c r="B48" s="161" t="inlineStr">
        <is>
          <t>Breast</t>
        </is>
      </c>
      <c r="C48" s="162" t="inlineStr">
        <is>
          <t>C50</t>
        </is>
      </c>
      <c r="D48" s="162" t="inlineStr">
        <is>
          <t>F</t>
        </is>
      </c>
      <c r="E48" s="162" t="n">
        <v>80</v>
      </c>
      <c r="F48" s="162" t="n">
        <v>84</v>
      </c>
      <c r="G48" s="147" t="n">
        <v>423.82</v>
      </c>
      <c r="H48" s="163">
        <f>1-EXP(-G48/100000)</f>
        <v/>
      </c>
      <c r="I48" s="164" t="n">
        <v>609</v>
      </c>
    </row>
    <row r="49" ht="15" customHeight="1" s="99">
      <c r="B49" s="161" t="inlineStr">
        <is>
          <t>Breast</t>
        </is>
      </c>
      <c r="C49" s="162" t="inlineStr">
        <is>
          <t>C50</t>
        </is>
      </c>
      <c r="D49" s="162" t="inlineStr">
        <is>
          <t>F</t>
        </is>
      </c>
      <c r="E49" s="162" t="n">
        <v>85</v>
      </c>
      <c r="F49" s="162" t="inlineStr">
        <is>
          <t>+</t>
        </is>
      </c>
      <c r="G49" s="147" t="n">
        <v>392.91</v>
      </c>
      <c r="H49" s="163">
        <f>1-EXP(-G49/100000)</f>
        <v/>
      </c>
      <c r="I49" s="164" t="n">
        <v>542</v>
      </c>
    </row>
    <row r="51" ht="15" customHeight="1" s="99">
      <c r="B51" s="159" t="inlineStr">
        <is>
          <t>Cervix</t>
        </is>
      </c>
    </row>
    <row r="52" ht="15" customHeight="1" s="99">
      <c r="B52" s="161" t="inlineStr">
        <is>
          <t>Cervix</t>
        </is>
      </c>
      <c r="C52" s="162" t="inlineStr">
        <is>
          <t>C53</t>
        </is>
      </c>
      <c r="D52" s="162" t="inlineStr">
        <is>
          <t>F</t>
        </is>
      </c>
      <c r="E52" s="162" t="n">
        <v>30</v>
      </c>
      <c r="F52" s="162" t="n">
        <v>34</v>
      </c>
      <c r="G52" s="147" t="n">
        <v>23.22</v>
      </c>
      <c r="H52" s="163">
        <f>1-EXP(-G52/100000)</f>
        <v/>
      </c>
      <c r="I52" s="164" t="n">
        <v>123</v>
      </c>
    </row>
    <row r="53" ht="15" customHeight="1" s="99">
      <c r="B53" s="161" t="inlineStr">
        <is>
          <t>Cervix</t>
        </is>
      </c>
      <c r="C53" s="162" t="inlineStr">
        <is>
          <t>C53</t>
        </is>
      </c>
      <c r="D53" s="162" t="inlineStr">
        <is>
          <t>F</t>
        </is>
      </c>
      <c r="E53" s="162" t="n">
        <v>35</v>
      </c>
      <c r="F53" s="162" t="n">
        <v>39</v>
      </c>
      <c r="G53" s="147" t="n">
        <v>19.8</v>
      </c>
      <c r="H53" s="163">
        <f>1-EXP(-G53/100000)</f>
        <v/>
      </c>
      <c r="I53" s="164" t="n">
        <v>122</v>
      </c>
    </row>
    <row r="54" ht="15" customHeight="1" s="99">
      <c r="B54" s="161" t="inlineStr">
        <is>
          <t>Cervix</t>
        </is>
      </c>
      <c r="C54" s="162" t="inlineStr">
        <is>
          <t>C53</t>
        </is>
      </c>
      <c r="D54" s="162" t="inlineStr">
        <is>
          <t>F</t>
        </is>
      </c>
      <c r="E54" s="162" t="n">
        <v>40</v>
      </c>
      <c r="F54" s="162" t="n">
        <v>44</v>
      </c>
      <c r="G54" s="147" t="n">
        <v>23.33</v>
      </c>
      <c r="H54" s="163">
        <f>1-EXP(-G54/100000)</f>
        <v/>
      </c>
      <c r="I54" s="164" t="n">
        <v>132</v>
      </c>
    </row>
    <row r="55" ht="15" customHeight="1" s="99">
      <c r="B55" s="161" t="inlineStr">
        <is>
          <t>Cervix</t>
        </is>
      </c>
      <c r="C55" s="162" t="inlineStr">
        <is>
          <t>C53</t>
        </is>
      </c>
      <c r="D55" s="162" t="inlineStr">
        <is>
          <t>F</t>
        </is>
      </c>
      <c r="E55" s="162" t="n">
        <v>45</v>
      </c>
      <c r="F55" s="162" t="n">
        <v>49</v>
      </c>
      <c r="G55" s="147" t="n">
        <v>19.33</v>
      </c>
      <c r="H55" s="163">
        <f>1-EXP(-G55/100000)</f>
        <v/>
      </c>
      <c r="I55" s="164" t="n">
        <v>100</v>
      </c>
    </row>
    <row r="56" ht="15" customHeight="1" s="99">
      <c r="B56" s="161" t="inlineStr">
        <is>
          <t>Cervix</t>
        </is>
      </c>
      <c r="C56" s="162" t="inlineStr">
        <is>
          <t>C53</t>
        </is>
      </c>
      <c r="D56" s="162" t="inlineStr">
        <is>
          <t>F</t>
        </is>
      </c>
      <c r="E56" s="162" t="n">
        <v>50</v>
      </c>
      <c r="F56" s="162" t="n">
        <v>54</v>
      </c>
      <c r="G56" s="147" t="n">
        <v>15.21</v>
      </c>
      <c r="H56" s="163">
        <f>1-EXP(-G56/100000)</f>
        <v/>
      </c>
      <c r="I56" s="164" t="n">
        <v>71</v>
      </c>
    </row>
    <row r="57" ht="15" customHeight="1" s="99">
      <c r="B57" s="161" t="inlineStr">
        <is>
          <t>Cervix</t>
        </is>
      </c>
      <c r="C57" s="162" t="inlineStr">
        <is>
          <t>C53</t>
        </is>
      </c>
      <c r="D57" s="162" t="inlineStr">
        <is>
          <t>F</t>
        </is>
      </c>
      <c r="E57" s="162" t="n">
        <v>55</v>
      </c>
      <c r="F57" s="162" t="n">
        <v>59</v>
      </c>
      <c r="G57" s="147" t="n">
        <v>16.85</v>
      </c>
      <c r="H57" s="163">
        <f>1-EXP(-G57/100000)</f>
        <v/>
      </c>
      <c r="I57" s="164" t="n">
        <v>72</v>
      </c>
    </row>
    <row r="58" ht="15" customHeight="1" s="99">
      <c r="B58" s="161" t="inlineStr">
        <is>
          <t>Cervix</t>
        </is>
      </c>
      <c r="C58" s="162" t="inlineStr">
        <is>
          <t>C53</t>
        </is>
      </c>
      <c r="D58" s="162" t="inlineStr">
        <is>
          <t>F</t>
        </is>
      </c>
      <c r="E58" s="162" t="n">
        <v>60</v>
      </c>
      <c r="F58" s="162" t="n">
        <v>64</v>
      </c>
      <c r="G58" s="147" t="n">
        <v>12.74</v>
      </c>
      <c r="H58" s="163">
        <f>1-EXP(-G58/100000)</f>
        <v/>
      </c>
      <c r="I58" s="164" t="n">
        <v>48</v>
      </c>
    </row>
    <row r="59" ht="15" customHeight="1" s="99">
      <c r="B59" s="161" t="inlineStr">
        <is>
          <t>Cervix</t>
        </is>
      </c>
      <c r="C59" s="162" t="inlineStr">
        <is>
          <t>C53</t>
        </is>
      </c>
      <c r="D59" s="162" t="inlineStr">
        <is>
          <t>F</t>
        </is>
      </c>
      <c r="E59" s="162" t="n">
        <v>65</v>
      </c>
      <c r="F59" s="162" t="n">
        <v>69</v>
      </c>
      <c r="G59" s="147" t="n">
        <v>13.06</v>
      </c>
      <c r="H59" s="163">
        <f>1-EXP(-G59/100000)</f>
        <v/>
      </c>
      <c r="I59" s="164" t="n">
        <v>43</v>
      </c>
    </row>
    <row r="60" ht="15" customHeight="1" s="99">
      <c r="B60" s="161" t="inlineStr">
        <is>
          <t>Cervix</t>
        </is>
      </c>
      <c r="C60" s="162" t="inlineStr">
        <is>
          <t>C53</t>
        </is>
      </c>
      <c r="D60" s="162" t="inlineStr">
        <is>
          <t>F</t>
        </is>
      </c>
      <c r="E60" s="162" t="n">
        <v>70</v>
      </c>
      <c r="F60" s="162" t="n">
        <v>74</v>
      </c>
      <c r="G60" s="147" t="n">
        <v>12.8</v>
      </c>
      <c r="H60" s="163">
        <f>1-EXP(-G60/100000)</f>
        <v/>
      </c>
      <c r="I60" s="164" t="n">
        <v>35</v>
      </c>
    </row>
    <row r="61" ht="15" customHeight="1" s="99">
      <c r="B61" s="161" t="inlineStr">
        <is>
          <t>Cervix</t>
        </is>
      </c>
      <c r="C61" s="162" t="inlineStr">
        <is>
          <t>C53</t>
        </is>
      </c>
      <c r="D61" s="162" t="inlineStr">
        <is>
          <t>F</t>
        </is>
      </c>
      <c r="E61" s="162" t="n">
        <v>75</v>
      </c>
      <c r="F61" s="162" t="n">
        <v>79</v>
      </c>
      <c r="G61" s="147" t="n">
        <v>16.41</v>
      </c>
      <c r="H61" s="163">
        <f>1-EXP(-G61/100000)</f>
        <v/>
      </c>
      <c r="I61" s="164" t="n">
        <v>32</v>
      </c>
    </row>
    <row r="62" ht="15" customHeight="1" s="99">
      <c r="B62" s="161" t="inlineStr">
        <is>
          <t>Cervix</t>
        </is>
      </c>
      <c r="C62" s="162" t="inlineStr">
        <is>
          <t>C53</t>
        </is>
      </c>
      <c r="D62" s="162" t="inlineStr">
        <is>
          <t>F</t>
        </is>
      </c>
      <c r="E62" s="162" t="n">
        <v>80</v>
      </c>
      <c r="F62" s="162" t="n">
        <v>84</v>
      </c>
      <c r="G62" s="147" t="n">
        <v>8.35</v>
      </c>
      <c r="H62" s="163">
        <f>1-EXP(-G62/100000)</f>
        <v/>
      </c>
      <c r="I62" s="164" t="n">
        <v>12</v>
      </c>
    </row>
    <row r="63" ht="15" customHeight="1" s="99">
      <c r="B63" s="161" t="inlineStr">
        <is>
          <t>Cervix</t>
        </is>
      </c>
      <c r="C63" s="162" t="inlineStr">
        <is>
          <t>C53</t>
        </is>
      </c>
      <c r="D63" s="162" t="inlineStr">
        <is>
          <t>F</t>
        </is>
      </c>
      <c r="E63" s="162" t="n">
        <v>85</v>
      </c>
      <c r="F63" s="162" t="inlineStr">
        <is>
          <t>+</t>
        </is>
      </c>
      <c r="G63" s="147" t="n">
        <v>13.05</v>
      </c>
      <c r="H63" s="163">
        <f>1-EXP(-G63/100000)</f>
        <v/>
      </c>
      <c r="I63" s="164" t="n">
        <v>13</v>
      </c>
    </row>
    <row r="65" ht="15" customHeight="1" s="99">
      <c r="B65" s="159" t="inlineStr">
        <is>
          <t>Ovary</t>
        </is>
      </c>
    </row>
    <row r="66" ht="15" customHeight="1" s="99">
      <c r="B66" s="161" t="inlineStr">
        <is>
          <t>Ovary</t>
        </is>
      </c>
      <c r="C66" s="162" t="inlineStr">
        <is>
          <t>C56</t>
        </is>
      </c>
      <c r="D66" s="162" t="inlineStr">
        <is>
          <t>F</t>
        </is>
      </c>
      <c r="E66" s="162" t="n">
        <v>30</v>
      </c>
      <c r="F66" s="162" t="n">
        <v>34</v>
      </c>
      <c r="G66" s="147" t="n">
        <v>2.83</v>
      </c>
      <c r="H66" s="163">
        <f>1-EXP(-G66/100000)</f>
        <v/>
      </c>
      <c r="I66" s="164" t="n">
        <v>15</v>
      </c>
    </row>
    <row r="67" ht="15" customHeight="1" s="99">
      <c r="B67" s="161" t="inlineStr">
        <is>
          <t>Ovary</t>
        </is>
      </c>
      <c r="C67" s="162" t="inlineStr">
        <is>
          <t>C56</t>
        </is>
      </c>
      <c r="D67" s="162" t="inlineStr">
        <is>
          <t>F</t>
        </is>
      </c>
      <c r="E67" s="162" t="n">
        <v>35</v>
      </c>
      <c r="F67" s="162" t="n">
        <v>39</v>
      </c>
      <c r="G67" s="147" t="n">
        <v>5.19</v>
      </c>
      <c r="H67" s="163">
        <f>1-EXP(-G67/100000)</f>
        <v/>
      </c>
      <c r="I67" s="164" t="n">
        <v>32</v>
      </c>
    </row>
    <row r="68" ht="15" customHeight="1" s="99">
      <c r="B68" s="161" t="inlineStr">
        <is>
          <t>Ovary</t>
        </is>
      </c>
      <c r="C68" s="162" t="inlineStr">
        <is>
          <t>C56</t>
        </is>
      </c>
      <c r="D68" s="162" t="inlineStr">
        <is>
          <t>F</t>
        </is>
      </c>
      <c r="E68" s="162" t="n">
        <v>40</v>
      </c>
      <c r="F68" s="162" t="n">
        <v>44</v>
      </c>
      <c r="G68" s="147" t="n">
        <v>8.48</v>
      </c>
      <c r="H68" s="163">
        <f>1-EXP(-G68/100000)</f>
        <v/>
      </c>
      <c r="I68" s="164" t="n">
        <v>48</v>
      </c>
    </row>
    <row r="69" ht="15" customHeight="1" s="99">
      <c r="B69" s="161" t="inlineStr">
        <is>
          <t>Ovary</t>
        </is>
      </c>
      <c r="C69" s="162" t="inlineStr">
        <is>
          <t>C56</t>
        </is>
      </c>
      <c r="D69" s="162" t="inlineStr">
        <is>
          <t>F</t>
        </is>
      </c>
      <c r="E69" s="162" t="n">
        <v>45</v>
      </c>
      <c r="F69" s="162" t="n">
        <v>49</v>
      </c>
      <c r="G69" s="147" t="n">
        <v>14.88</v>
      </c>
      <c r="H69" s="163">
        <f>1-EXP(-G69/100000)</f>
        <v/>
      </c>
      <c r="I69" s="164" t="n">
        <v>77</v>
      </c>
    </row>
    <row r="70" ht="15" customHeight="1" s="99">
      <c r="B70" s="161" t="inlineStr">
        <is>
          <t>Ovary</t>
        </is>
      </c>
      <c r="C70" s="162" t="inlineStr">
        <is>
          <t>C56</t>
        </is>
      </c>
      <c r="D70" s="162" t="inlineStr">
        <is>
          <t>F</t>
        </is>
      </c>
      <c r="E70" s="162" t="n">
        <v>50</v>
      </c>
      <c r="F70" s="162" t="n">
        <v>54</v>
      </c>
      <c r="G70" s="147" t="n">
        <v>21.63</v>
      </c>
      <c r="H70" s="163">
        <f>1-EXP(-G70/100000)</f>
        <v/>
      </c>
      <c r="I70" s="164" t="n">
        <v>101</v>
      </c>
    </row>
    <row r="71" ht="15" customHeight="1" s="99">
      <c r="B71" s="161" t="inlineStr">
        <is>
          <t>Ovary</t>
        </is>
      </c>
      <c r="C71" s="162" t="inlineStr">
        <is>
          <t>C56</t>
        </is>
      </c>
      <c r="D71" s="162" t="inlineStr">
        <is>
          <t>F</t>
        </is>
      </c>
      <c r="E71" s="162" t="n">
        <v>55</v>
      </c>
      <c r="F71" s="162" t="n">
        <v>59</v>
      </c>
      <c r="G71" s="147" t="n">
        <v>29.95</v>
      </c>
      <c r="H71" s="163">
        <f>1-EXP(-G71/100000)</f>
        <v/>
      </c>
      <c r="I71" s="164" t="n">
        <v>128</v>
      </c>
    </row>
    <row r="72" ht="15" customHeight="1" s="99">
      <c r="B72" s="161" t="inlineStr">
        <is>
          <t>Ovary</t>
        </is>
      </c>
      <c r="C72" s="162" t="inlineStr">
        <is>
          <t>C56</t>
        </is>
      </c>
      <c r="D72" s="162" t="inlineStr">
        <is>
          <t>F</t>
        </is>
      </c>
      <c r="E72" s="162" t="n">
        <v>60</v>
      </c>
      <c r="F72" s="162" t="n">
        <v>64</v>
      </c>
      <c r="G72" s="147" t="n">
        <v>34.5</v>
      </c>
      <c r="H72" s="163">
        <f>1-EXP(-G72/100000)</f>
        <v/>
      </c>
      <c r="I72" s="164" t="n">
        <v>130</v>
      </c>
    </row>
    <row r="73" ht="15" customHeight="1" s="99">
      <c r="B73" s="161" t="inlineStr">
        <is>
          <t>Ovary</t>
        </is>
      </c>
      <c r="C73" s="162" t="inlineStr">
        <is>
          <t>C56</t>
        </is>
      </c>
      <c r="D73" s="162" t="inlineStr">
        <is>
          <t>F</t>
        </is>
      </c>
      <c r="E73" s="162" t="n">
        <v>65</v>
      </c>
      <c r="F73" s="162" t="n">
        <v>69</v>
      </c>
      <c r="G73" s="147" t="n">
        <v>42.52</v>
      </c>
      <c r="H73" s="163">
        <f>1-EXP(-G73/100000)</f>
        <v/>
      </c>
      <c r="I73" s="164" t="n">
        <v>140</v>
      </c>
    </row>
    <row r="74" ht="15" customHeight="1" s="99">
      <c r="B74" s="161" t="inlineStr">
        <is>
          <t>Ovary</t>
        </is>
      </c>
      <c r="C74" s="162" t="inlineStr">
        <is>
          <t>C56</t>
        </is>
      </c>
      <c r="D74" s="162" t="inlineStr">
        <is>
          <t>F</t>
        </is>
      </c>
      <c r="E74" s="162" t="n">
        <v>70</v>
      </c>
      <c r="F74" s="162" t="n">
        <v>74</v>
      </c>
      <c r="G74" s="147" t="n">
        <v>57.41</v>
      </c>
      <c r="H74" s="163">
        <f>1-EXP(-G74/100000)</f>
        <v/>
      </c>
      <c r="I74" s="164" t="n">
        <v>157</v>
      </c>
    </row>
    <row r="75" ht="15" customHeight="1" s="99">
      <c r="B75" s="161" t="inlineStr">
        <is>
          <t>Ovary</t>
        </is>
      </c>
      <c r="C75" s="162" t="inlineStr">
        <is>
          <t>C56</t>
        </is>
      </c>
      <c r="D75" s="162" t="inlineStr">
        <is>
          <t>F</t>
        </is>
      </c>
      <c r="E75" s="162" t="n">
        <v>75</v>
      </c>
      <c r="F75" s="162" t="n">
        <v>79</v>
      </c>
      <c r="G75" s="147" t="n">
        <v>57.93</v>
      </c>
      <c r="H75" s="163">
        <f>1-EXP(-G75/100000)</f>
        <v/>
      </c>
      <c r="I75" s="164" t="n">
        <v>113</v>
      </c>
    </row>
    <row r="76" ht="15" customHeight="1" s="99">
      <c r="B76" s="161" t="inlineStr">
        <is>
          <t>Ovary</t>
        </is>
      </c>
      <c r="C76" s="162" t="inlineStr">
        <is>
          <t>C56</t>
        </is>
      </c>
      <c r="D76" s="162" t="inlineStr">
        <is>
          <t>F</t>
        </is>
      </c>
      <c r="E76" s="162" t="n">
        <v>80</v>
      </c>
      <c r="F76" s="162" t="n">
        <v>84</v>
      </c>
      <c r="G76" s="147" t="n">
        <v>82.12</v>
      </c>
      <c r="H76" s="163">
        <f>1-EXP(-G76/100000)</f>
        <v/>
      </c>
      <c r="I76" s="164" t="n">
        <v>118</v>
      </c>
    </row>
    <row r="77" ht="15" customHeight="1" s="99">
      <c r="B77" s="161" t="inlineStr">
        <is>
          <t>Ovary</t>
        </is>
      </c>
      <c r="C77" s="162" t="inlineStr">
        <is>
          <t>C56</t>
        </is>
      </c>
      <c r="D77" s="162" t="inlineStr">
        <is>
          <t>F</t>
        </is>
      </c>
      <c r="E77" s="162" t="n">
        <v>85</v>
      </c>
      <c r="F77" s="162" t="inlineStr">
        <is>
          <t>+</t>
        </is>
      </c>
      <c r="G77" s="147" t="n">
        <v>64.52</v>
      </c>
      <c r="H77" s="163">
        <f>1-EXP(-G77/100000)</f>
        <v/>
      </c>
      <c r="I77" s="164" t="n">
        <v>89</v>
      </c>
    </row>
    <row r="79" ht="15" customHeight="1" s="99">
      <c r="B79" s="159" t="inlineStr">
        <is>
          <t>Corpus uteri</t>
        </is>
      </c>
    </row>
    <row r="80" ht="15" customHeight="1" s="99">
      <c r="B80" s="161" t="inlineStr">
        <is>
          <t>Corpus uteri</t>
        </is>
      </c>
      <c r="C80" s="162" t="inlineStr">
        <is>
          <t>C54</t>
        </is>
      </c>
      <c r="D80" s="162" t="inlineStr">
        <is>
          <t>F</t>
        </is>
      </c>
      <c r="E80" s="162" t="n">
        <v>30</v>
      </c>
      <c r="F80" s="162" t="n">
        <v>34</v>
      </c>
      <c r="G80" s="147" t="n">
        <v>1.89</v>
      </c>
      <c r="H80" s="163">
        <f>1-EXP(-G80/100000)</f>
        <v/>
      </c>
      <c r="I80" s="164" t="n">
        <v>10</v>
      </c>
    </row>
    <row r="81" ht="15" customHeight="1" s="99">
      <c r="B81" s="161" t="inlineStr">
        <is>
          <t>Corpus uteri</t>
        </is>
      </c>
      <c r="C81" s="162" t="inlineStr">
        <is>
          <t>C54</t>
        </is>
      </c>
      <c r="D81" s="162" t="inlineStr">
        <is>
          <t>F</t>
        </is>
      </c>
      <c r="E81" s="162" t="n">
        <v>35</v>
      </c>
      <c r="F81" s="162" t="n">
        <v>39</v>
      </c>
      <c r="G81" s="147" t="n">
        <v>3.89</v>
      </c>
      <c r="H81" s="163">
        <f>1-EXP(-G81/100000)</f>
        <v/>
      </c>
      <c r="I81" s="164" t="n">
        <v>24</v>
      </c>
    </row>
    <row r="82" ht="15" customHeight="1" s="99">
      <c r="B82" s="161" t="inlineStr">
        <is>
          <t>Corpus uteri</t>
        </is>
      </c>
      <c r="C82" s="162" t="inlineStr">
        <is>
          <t>C54</t>
        </is>
      </c>
      <c r="D82" s="162" t="inlineStr">
        <is>
          <t>F</t>
        </is>
      </c>
      <c r="E82" s="162" t="n">
        <v>40</v>
      </c>
      <c r="F82" s="162" t="n">
        <v>44</v>
      </c>
      <c r="G82" s="147" t="n">
        <v>6.89</v>
      </c>
      <c r="H82" s="163">
        <f>1-EXP(-G82/100000)</f>
        <v/>
      </c>
      <c r="I82" s="164" t="n">
        <v>39</v>
      </c>
    </row>
    <row r="83" ht="15" customHeight="1" s="99">
      <c r="B83" s="161" t="inlineStr">
        <is>
          <t>Corpus uteri</t>
        </is>
      </c>
      <c r="C83" s="162" t="inlineStr">
        <is>
          <t>C54</t>
        </is>
      </c>
      <c r="D83" s="162" t="inlineStr">
        <is>
          <t>F</t>
        </is>
      </c>
      <c r="E83" s="162" t="n">
        <v>45</v>
      </c>
      <c r="F83" s="162" t="n">
        <v>49</v>
      </c>
      <c r="G83" s="147" t="n">
        <v>13.53</v>
      </c>
      <c r="H83" s="163">
        <f>1-EXP(-G83/100000)</f>
        <v/>
      </c>
      <c r="I83" s="164" t="n">
        <v>70</v>
      </c>
    </row>
    <row r="84" ht="15" customHeight="1" s="99">
      <c r="B84" s="161" t="inlineStr">
        <is>
          <t>Corpus uteri</t>
        </is>
      </c>
      <c r="C84" s="162" t="inlineStr">
        <is>
          <t>C54</t>
        </is>
      </c>
      <c r="D84" s="162" t="inlineStr">
        <is>
          <t>F</t>
        </is>
      </c>
      <c r="E84" s="162" t="n">
        <v>50</v>
      </c>
      <c r="F84" s="162" t="n">
        <v>54</v>
      </c>
      <c r="G84" s="147" t="n">
        <v>38.76</v>
      </c>
      <c r="H84" s="163">
        <f>1-EXP(-G84/100000)</f>
        <v/>
      </c>
      <c r="I84" s="164" t="n">
        <v>181</v>
      </c>
    </row>
    <row r="85" ht="15" customHeight="1" s="99">
      <c r="B85" s="161" t="inlineStr">
        <is>
          <t>Corpus uteri</t>
        </is>
      </c>
      <c r="C85" s="162" t="inlineStr">
        <is>
          <t>C54</t>
        </is>
      </c>
      <c r="D85" s="162" t="inlineStr">
        <is>
          <t>F</t>
        </is>
      </c>
      <c r="E85" s="162" t="n">
        <v>55</v>
      </c>
      <c r="F85" s="162" t="n">
        <v>59</v>
      </c>
      <c r="G85" s="147" t="n">
        <v>54.76</v>
      </c>
      <c r="H85" s="163">
        <f>1-EXP(-G85/100000)</f>
        <v/>
      </c>
      <c r="I85" s="164" t="n">
        <v>234</v>
      </c>
    </row>
    <row r="86" ht="15" customHeight="1" s="99">
      <c r="B86" s="161" t="inlineStr">
        <is>
          <t>Corpus uteri</t>
        </is>
      </c>
      <c r="C86" s="162" t="inlineStr">
        <is>
          <t>C54</t>
        </is>
      </c>
      <c r="D86" s="162" t="inlineStr">
        <is>
          <t>F</t>
        </is>
      </c>
      <c r="E86" s="162" t="n">
        <v>60</v>
      </c>
      <c r="F86" s="162" t="n">
        <v>64</v>
      </c>
      <c r="G86" s="147" t="n">
        <v>70.06</v>
      </c>
      <c r="H86" s="163">
        <f>1-EXP(-G86/100000)</f>
        <v/>
      </c>
      <c r="I86" s="164" t="n">
        <v>264</v>
      </c>
    </row>
    <row r="87" ht="15" customHeight="1" s="99">
      <c r="B87" s="161" t="inlineStr">
        <is>
          <t>Corpus uteri</t>
        </is>
      </c>
      <c r="C87" s="162" t="inlineStr">
        <is>
          <t>C54</t>
        </is>
      </c>
      <c r="D87" s="162" t="inlineStr">
        <is>
          <t>F</t>
        </is>
      </c>
      <c r="E87" s="162" t="n">
        <v>65</v>
      </c>
      <c r="F87" s="162" t="n">
        <v>69</v>
      </c>
      <c r="G87" s="147" t="n">
        <v>80.19</v>
      </c>
      <c r="H87" s="163">
        <f>1-EXP(-G87/100000)</f>
        <v/>
      </c>
      <c r="I87" s="164" t="n">
        <v>264</v>
      </c>
    </row>
    <row r="88" ht="15" customHeight="1" s="99">
      <c r="B88" s="161" t="inlineStr">
        <is>
          <t>Corpus uteri</t>
        </is>
      </c>
      <c r="C88" s="162" t="inlineStr">
        <is>
          <t>C54</t>
        </is>
      </c>
      <c r="D88" s="162" t="inlineStr">
        <is>
          <t>F</t>
        </is>
      </c>
      <c r="E88" s="162" t="n">
        <v>70</v>
      </c>
      <c r="F88" s="162" t="n">
        <v>74</v>
      </c>
      <c r="G88" s="147" t="n">
        <v>82.65000000000001</v>
      </c>
      <c r="H88" s="163">
        <f>1-EXP(-G88/100000)</f>
        <v/>
      </c>
      <c r="I88" s="164" t="n">
        <v>226</v>
      </c>
    </row>
    <row r="89" ht="15" customHeight="1" s="99">
      <c r="B89" s="161" t="inlineStr">
        <is>
          <t>Corpus uteri</t>
        </is>
      </c>
      <c r="C89" s="162" t="inlineStr">
        <is>
          <t>C54</t>
        </is>
      </c>
      <c r="D89" s="162" t="inlineStr">
        <is>
          <t>F</t>
        </is>
      </c>
      <c r="E89" s="162" t="n">
        <v>75</v>
      </c>
      <c r="F89" s="162" t="n">
        <v>79</v>
      </c>
      <c r="G89" s="147" t="n">
        <v>82.03</v>
      </c>
      <c r="H89" s="163">
        <f>1-EXP(-G89/100000)</f>
        <v/>
      </c>
      <c r="I89" s="164" t="n">
        <v>160</v>
      </c>
    </row>
    <row r="90" ht="15" customHeight="1" s="99">
      <c r="B90" s="161" t="inlineStr">
        <is>
          <t>Corpus uteri</t>
        </is>
      </c>
      <c r="C90" s="162" t="inlineStr">
        <is>
          <t>C54</t>
        </is>
      </c>
      <c r="D90" s="162" t="inlineStr">
        <is>
          <t>F</t>
        </is>
      </c>
      <c r="E90" s="162" t="n">
        <v>80</v>
      </c>
      <c r="F90" s="162" t="n">
        <v>84</v>
      </c>
      <c r="G90" s="147" t="n">
        <v>66.81</v>
      </c>
      <c r="H90" s="163">
        <f>1-EXP(-G90/100000)</f>
        <v/>
      </c>
      <c r="I90" s="164" t="n">
        <v>96</v>
      </c>
    </row>
    <row r="91" ht="15" customHeight="1" s="99">
      <c r="B91" s="161" t="inlineStr">
        <is>
          <t>Corpus uteri</t>
        </is>
      </c>
      <c r="C91" s="162" t="inlineStr">
        <is>
          <t>C54</t>
        </is>
      </c>
      <c r="D91" s="162" t="inlineStr">
        <is>
          <t>F</t>
        </is>
      </c>
      <c r="E91" s="162" t="n">
        <v>85</v>
      </c>
      <c r="F91" s="162" t="inlineStr">
        <is>
          <t>+</t>
        </is>
      </c>
      <c r="G91" s="147" t="n">
        <v>52.19</v>
      </c>
      <c r="H91" s="163">
        <f>1-EXP(-G91/100000)</f>
        <v/>
      </c>
      <c r="I91" s="164" t="n">
        <v>72</v>
      </c>
    </row>
    <row r="93" ht="15" customHeight="1" s="99">
      <c r="B93" s="159" t="inlineStr">
        <is>
          <t>Prostate</t>
        </is>
      </c>
    </row>
    <row r="94" ht="15" customHeight="1" s="99">
      <c r="B94" s="161" t="inlineStr">
        <is>
          <t>Prostate</t>
        </is>
      </c>
      <c r="C94" s="162" t="inlineStr">
        <is>
          <t>C61</t>
        </is>
      </c>
      <c r="D94" s="162" t="inlineStr">
        <is>
          <t>M</t>
        </is>
      </c>
      <c r="E94" s="162" t="n">
        <v>30</v>
      </c>
      <c r="F94" s="162" t="n">
        <v>34</v>
      </c>
      <c r="G94" s="147" t="n">
        <v>0</v>
      </c>
      <c r="H94" s="163">
        <f>1-EXP(-G94/100000)</f>
        <v/>
      </c>
      <c r="I94" s="162" t="inlineStr">
        <is>
          <t>&lt;5</t>
        </is>
      </c>
    </row>
    <row r="95" ht="15" customHeight="1" s="99">
      <c r="B95" s="161" t="inlineStr">
        <is>
          <t>Prostate</t>
        </is>
      </c>
      <c r="C95" s="162" t="inlineStr">
        <is>
          <t>C61</t>
        </is>
      </c>
      <c r="D95" s="162" t="inlineStr">
        <is>
          <t>M</t>
        </is>
      </c>
      <c r="E95" s="162" t="n">
        <v>35</v>
      </c>
      <c r="F95" s="162" t="n">
        <v>39</v>
      </c>
      <c r="G95" s="147" t="n">
        <v>0.6899999999999999</v>
      </c>
      <c r="H95" s="163">
        <f>1-EXP(-G95/100000)</f>
        <v/>
      </c>
      <c r="I95" s="162" t="inlineStr">
        <is>
          <t>&lt;5</t>
        </is>
      </c>
    </row>
    <row r="96" ht="15" customHeight="1" s="99">
      <c r="B96" s="161" t="inlineStr">
        <is>
          <t>Prostate</t>
        </is>
      </c>
      <c r="C96" s="162" t="inlineStr">
        <is>
          <t>C61</t>
        </is>
      </c>
      <c r="D96" s="162" t="inlineStr">
        <is>
          <t>M</t>
        </is>
      </c>
      <c r="E96" s="162" t="n">
        <v>40</v>
      </c>
      <c r="F96" s="162" t="n">
        <v>44</v>
      </c>
      <c r="G96" s="147" t="n">
        <v>8.720000000000001</v>
      </c>
      <c r="H96" s="163">
        <f>1-EXP(-G96/100000)</f>
        <v/>
      </c>
      <c r="I96" s="164" t="n">
        <v>48</v>
      </c>
    </row>
    <row r="97" ht="15" customHeight="1" s="99">
      <c r="B97" s="161" t="inlineStr">
        <is>
          <t>Prostate</t>
        </is>
      </c>
      <c r="C97" s="162" t="inlineStr">
        <is>
          <t>C61</t>
        </is>
      </c>
      <c r="D97" s="162" t="inlineStr">
        <is>
          <t>M</t>
        </is>
      </c>
      <c r="E97" s="162" t="n">
        <v>45</v>
      </c>
      <c r="F97" s="162" t="n">
        <v>49</v>
      </c>
      <c r="G97" s="147" t="n">
        <v>40.39</v>
      </c>
      <c r="H97" s="163">
        <f>1-EXP(-G97/100000)</f>
        <v/>
      </c>
      <c r="I97" s="164" t="n">
        <v>208</v>
      </c>
    </row>
    <row r="98" ht="15" customHeight="1" s="99">
      <c r="B98" s="161" t="inlineStr">
        <is>
          <t>Prostate</t>
        </is>
      </c>
      <c r="C98" s="162" t="inlineStr">
        <is>
          <t>C61</t>
        </is>
      </c>
      <c r="D98" s="162" t="inlineStr">
        <is>
          <t>M</t>
        </is>
      </c>
      <c r="E98" s="162" t="n">
        <v>50</v>
      </c>
      <c r="F98" s="162" t="n">
        <v>54</v>
      </c>
      <c r="G98" s="147" t="n">
        <v>141</v>
      </c>
      <c r="H98" s="163">
        <f>1-EXP(-G98/100000)</f>
        <v/>
      </c>
      <c r="I98" s="164" t="n">
        <v>648</v>
      </c>
    </row>
    <row r="99" ht="15" customHeight="1" s="99">
      <c r="B99" s="161" t="inlineStr">
        <is>
          <t>Prostate</t>
        </is>
      </c>
      <c r="C99" s="162" t="inlineStr">
        <is>
          <t>C61</t>
        </is>
      </c>
      <c r="D99" s="162" t="inlineStr">
        <is>
          <t>M</t>
        </is>
      </c>
      <c r="E99" s="162" t="n">
        <v>55</v>
      </c>
      <c r="F99" s="162" t="n">
        <v>59</v>
      </c>
      <c r="G99" s="147" t="n">
        <v>350.82</v>
      </c>
      <c r="H99" s="163">
        <f>1-EXP(-G99/100000)</f>
        <v/>
      </c>
      <c r="I99" s="164" t="n">
        <v>1465</v>
      </c>
    </row>
    <row r="100" ht="15" customHeight="1" s="99">
      <c r="B100" s="161" t="inlineStr">
        <is>
          <t>Prostate</t>
        </is>
      </c>
      <c r="C100" s="162" t="inlineStr">
        <is>
          <t>C61</t>
        </is>
      </c>
      <c r="D100" s="162" t="inlineStr">
        <is>
          <t>M</t>
        </is>
      </c>
      <c r="E100" s="162" t="n">
        <v>60</v>
      </c>
      <c r="F100" s="162" t="n">
        <v>64</v>
      </c>
      <c r="G100" s="147" t="n">
        <v>565.03</v>
      </c>
      <c r="H100" s="163">
        <f>1-EXP(-G100/100000)</f>
        <v/>
      </c>
      <c r="I100" s="164" t="n">
        <v>2096</v>
      </c>
    </row>
    <row r="101" ht="15" customHeight="1" s="99">
      <c r="B101" s="161" t="inlineStr">
        <is>
          <t>Prostate</t>
        </is>
      </c>
      <c r="C101" s="162" t="inlineStr">
        <is>
          <t>C61</t>
        </is>
      </c>
      <c r="D101" s="162" t="inlineStr">
        <is>
          <t>M</t>
        </is>
      </c>
      <c r="E101" s="162" t="n">
        <v>65</v>
      </c>
      <c r="F101" s="162" t="n">
        <v>69</v>
      </c>
      <c r="G101" s="147" t="n">
        <v>870.95</v>
      </c>
      <c r="H101" s="163">
        <f>1-EXP(-G101/100000)</f>
        <v/>
      </c>
      <c r="I101" s="164" t="n">
        <v>2812</v>
      </c>
    </row>
    <row r="102" ht="15" customHeight="1" s="99">
      <c r="B102" s="161" t="inlineStr">
        <is>
          <t>Prostate</t>
        </is>
      </c>
      <c r="C102" s="162" t="inlineStr">
        <is>
          <t>C61</t>
        </is>
      </c>
      <c r="D102" s="162" t="inlineStr">
        <is>
          <t>M</t>
        </is>
      </c>
      <c r="E102" s="162" t="n">
        <v>70</v>
      </c>
      <c r="F102" s="162" t="n">
        <v>74</v>
      </c>
      <c r="G102" s="147" t="n">
        <v>832.8099999999999</v>
      </c>
      <c r="H102" s="163">
        <f>1-EXP(-G102/100000)</f>
        <v/>
      </c>
      <c r="I102" s="164" t="n">
        <v>2186</v>
      </c>
    </row>
    <row r="103" ht="15" customHeight="1" s="99">
      <c r="B103" s="161" t="inlineStr">
        <is>
          <t>Prostate</t>
        </is>
      </c>
      <c r="C103" s="162" t="inlineStr">
        <is>
          <t>C61</t>
        </is>
      </c>
      <c r="D103" s="162" t="inlineStr">
        <is>
          <t>M</t>
        </is>
      </c>
      <c r="E103" s="162" t="n">
        <v>75</v>
      </c>
      <c r="F103" s="162" t="n">
        <v>79</v>
      </c>
      <c r="G103" s="147" t="n">
        <v>738.8</v>
      </c>
      <c r="H103" s="163">
        <f>1-EXP(-G103/100000)</f>
        <v/>
      </c>
      <c r="I103" s="164" t="n">
        <v>1294</v>
      </c>
    </row>
    <row r="104" ht="15" customHeight="1" s="99">
      <c r="B104" s="161" t="inlineStr">
        <is>
          <t>Prostate</t>
        </is>
      </c>
      <c r="C104" s="162" t="inlineStr">
        <is>
          <t>C61</t>
        </is>
      </c>
      <c r="D104" s="162" t="inlineStr">
        <is>
          <t>M</t>
        </is>
      </c>
      <c r="E104" s="162" t="n">
        <v>80</v>
      </c>
      <c r="F104" s="162" t="n">
        <v>84</v>
      </c>
      <c r="G104" s="147" t="n">
        <v>590.86</v>
      </c>
      <c r="H104" s="163">
        <f>1-EXP(-G104/100000)</f>
        <v/>
      </c>
      <c r="I104" s="164" t="n">
        <v>669</v>
      </c>
    </row>
    <row r="105" ht="15" customHeight="1" s="99">
      <c r="B105" s="161" t="inlineStr">
        <is>
          <t>Prostate</t>
        </is>
      </c>
      <c r="C105" s="162" t="inlineStr">
        <is>
          <t>C61</t>
        </is>
      </c>
      <c r="D105" s="162" t="inlineStr">
        <is>
          <t>M</t>
        </is>
      </c>
      <c r="E105" s="162" t="n">
        <v>85</v>
      </c>
      <c r="F105" s="162" t="inlineStr">
        <is>
          <t>+</t>
        </is>
      </c>
      <c r="G105" s="147" t="n">
        <v>498.08</v>
      </c>
      <c r="H105" s="163">
        <f>1-EXP(-G105/100000)</f>
        <v/>
      </c>
      <c r="I105" s="164" t="n">
        <v>384</v>
      </c>
    </row>
    <row r="107" ht="15" customHeight="1" s="99">
      <c r="B107" s="159" t="inlineStr">
        <is>
          <t>Colorectal</t>
        </is>
      </c>
    </row>
    <row r="108" ht="15" customHeight="1" s="99">
      <c r="B108" s="161" t="inlineStr">
        <is>
          <t>Colorectal</t>
        </is>
      </c>
      <c r="C108" s="162" t="inlineStr">
        <is>
          <t>C18-C20</t>
        </is>
      </c>
      <c r="D108" s="162" t="inlineStr">
        <is>
          <t>M</t>
        </is>
      </c>
      <c r="E108" s="162" t="n">
        <v>30</v>
      </c>
      <c r="F108" s="162" t="n">
        <v>34</v>
      </c>
      <c r="G108" s="147" t="n">
        <v>4.48</v>
      </c>
      <c r="H108" s="163">
        <f>1-EXP(-G108/100000)</f>
        <v/>
      </c>
      <c r="I108" s="164" t="n">
        <v>22</v>
      </c>
    </row>
    <row r="109" ht="15" customHeight="1" s="99">
      <c r="B109" s="161" t="inlineStr">
        <is>
          <t>Colorectal</t>
        </is>
      </c>
      <c r="C109" s="162" t="inlineStr">
        <is>
          <t>C18-C20</t>
        </is>
      </c>
      <c r="D109" s="162" t="inlineStr">
        <is>
          <t>M</t>
        </is>
      </c>
      <c r="E109" s="162" t="n">
        <v>35</v>
      </c>
      <c r="F109" s="162" t="n">
        <v>39</v>
      </c>
      <c r="G109" s="147" t="n">
        <v>10.69</v>
      </c>
      <c r="H109" s="163">
        <f>1-EXP(-G109/100000)</f>
        <v/>
      </c>
      <c r="I109" s="164" t="n">
        <v>62</v>
      </c>
    </row>
    <row r="110" ht="15" customHeight="1" s="99">
      <c r="B110" s="161" t="inlineStr">
        <is>
          <t>Colorectal</t>
        </is>
      </c>
      <c r="C110" s="162" t="inlineStr">
        <is>
          <t>C18-C20</t>
        </is>
      </c>
      <c r="D110" s="162" t="inlineStr">
        <is>
          <t>M</t>
        </is>
      </c>
      <c r="E110" s="162" t="n">
        <v>40</v>
      </c>
      <c r="F110" s="162" t="n">
        <v>44</v>
      </c>
      <c r="G110" s="147" t="n">
        <v>17.44</v>
      </c>
      <c r="H110" s="163">
        <f>1-EXP(-G110/100000)</f>
        <v/>
      </c>
      <c r="I110" s="164" t="n">
        <v>96</v>
      </c>
    </row>
    <row r="111" ht="15" customHeight="1" s="99">
      <c r="B111" s="161" t="inlineStr">
        <is>
          <t>Colorectal</t>
        </is>
      </c>
      <c r="C111" s="162" t="inlineStr">
        <is>
          <t>C18-C20</t>
        </is>
      </c>
      <c r="D111" s="162" t="inlineStr">
        <is>
          <t>M</t>
        </is>
      </c>
      <c r="E111" s="162" t="n">
        <v>45</v>
      </c>
      <c r="F111" s="162" t="n">
        <v>49</v>
      </c>
      <c r="G111" s="147" t="n">
        <v>29.12</v>
      </c>
      <c r="H111" s="163">
        <f>1-EXP(-G111/100000)</f>
        <v/>
      </c>
      <c r="I111" s="164" t="n">
        <v>150</v>
      </c>
    </row>
    <row r="112" ht="15" customHeight="1" s="99">
      <c r="B112" s="161" t="inlineStr">
        <is>
          <t>Colorectal</t>
        </is>
      </c>
      <c r="C112" s="162" t="inlineStr">
        <is>
          <t>C18-C20</t>
        </is>
      </c>
      <c r="D112" s="162" t="inlineStr">
        <is>
          <t>M</t>
        </is>
      </c>
      <c r="E112" s="162" t="n">
        <v>50</v>
      </c>
      <c r="F112" s="162" t="n">
        <v>54</v>
      </c>
      <c r="G112" s="147" t="n">
        <v>58.1</v>
      </c>
      <c r="H112" s="163">
        <f>1-EXP(-G112/100000)</f>
        <v/>
      </c>
      <c r="I112" s="164" t="n">
        <v>267</v>
      </c>
    </row>
    <row r="113" ht="15" customHeight="1" s="99">
      <c r="B113" s="161" t="inlineStr">
        <is>
          <t>Colorectal</t>
        </is>
      </c>
      <c r="C113" s="162" t="inlineStr">
        <is>
          <t>C18-C20</t>
        </is>
      </c>
      <c r="D113" s="162" t="inlineStr">
        <is>
          <t>M</t>
        </is>
      </c>
      <c r="E113" s="162" t="n">
        <v>55</v>
      </c>
      <c r="F113" s="162" t="n">
        <v>59</v>
      </c>
      <c r="G113" s="147" t="n">
        <v>91.23999999999999</v>
      </c>
      <c r="H113" s="163">
        <f>1-EXP(-G113/100000)</f>
        <v/>
      </c>
      <c r="I113" s="164" t="n">
        <v>381</v>
      </c>
    </row>
    <row r="114" ht="15" customHeight="1" s="99">
      <c r="B114" s="161" t="inlineStr">
        <is>
          <t>Colorectal</t>
        </is>
      </c>
      <c r="C114" s="162" t="inlineStr">
        <is>
          <t>C18-C20</t>
        </is>
      </c>
      <c r="D114" s="162" t="inlineStr">
        <is>
          <t>M</t>
        </is>
      </c>
      <c r="E114" s="162" t="n">
        <v>60</v>
      </c>
      <c r="F114" s="162" t="n">
        <v>64</v>
      </c>
      <c r="G114" s="147" t="n">
        <v>159.32</v>
      </c>
      <c r="H114" s="163">
        <f>1-EXP(-G114/100000)</f>
        <v/>
      </c>
      <c r="I114" s="164" t="n">
        <v>591</v>
      </c>
    </row>
    <row r="115" ht="15" customHeight="1" s="99">
      <c r="B115" s="161" t="inlineStr">
        <is>
          <t>Colorectal</t>
        </is>
      </c>
      <c r="C115" s="162" t="inlineStr">
        <is>
          <t>C18-C20</t>
        </is>
      </c>
      <c r="D115" s="162" t="inlineStr">
        <is>
          <t>M</t>
        </is>
      </c>
      <c r="E115" s="162" t="n">
        <v>65</v>
      </c>
      <c r="F115" s="162" t="n">
        <v>69</v>
      </c>
      <c r="G115" s="147" t="n">
        <v>221.46</v>
      </c>
      <c r="H115" s="163">
        <f>1-EXP(-G115/100000)</f>
        <v/>
      </c>
      <c r="I115" s="164" t="n">
        <v>715</v>
      </c>
    </row>
    <row r="116" ht="15" customHeight="1" s="99">
      <c r="B116" s="161" t="inlineStr">
        <is>
          <t>Colorectal</t>
        </is>
      </c>
      <c r="C116" s="162" t="inlineStr">
        <is>
          <t>C18-C20</t>
        </is>
      </c>
      <c r="D116" s="162" t="inlineStr">
        <is>
          <t>M</t>
        </is>
      </c>
      <c r="E116" s="162" t="n">
        <v>70</v>
      </c>
      <c r="F116" s="162" t="n">
        <v>74</v>
      </c>
      <c r="G116" s="147" t="n">
        <v>266.3</v>
      </c>
      <c r="H116" s="163">
        <f>1-EXP(-G116/100000)</f>
        <v/>
      </c>
      <c r="I116" s="164" t="n">
        <v>699</v>
      </c>
    </row>
    <row r="117" ht="15" customHeight="1" s="99">
      <c r="B117" s="161" t="inlineStr">
        <is>
          <t>Colorectal</t>
        </is>
      </c>
      <c r="C117" s="162" t="inlineStr">
        <is>
          <t>C18-C20</t>
        </is>
      </c>
      <c r="D117" s="162" t="inlineStr">
        <is>
          <t>M</t>
        </is>
      </c>
      <c r="E117" s="162" t="n">
        <v>75</v>
      </c>
      <c r="F117" s="162" t="n">
        <v>79</v>
      </c>
      <c r="G117" s="147" t="n">
        <v>421.93</v>
      </c>
      <c r="H117" s="163">
        <f>1-EXP(-G117/100000)</f>
        <v/>
      </c>
      <c r="I117" s="164" t="n">
        <v>739</v>
      </c>
    </row>
    <row r="118" ht="15" customHeight="1" s="99">
      <c r="B118" s="161" t="inlineStr">
        <is>
          <t>Colorectal</t>
        </is>
      </c>
      <c r="C118" s="162" t="inlineStr">
        <is>
          <t>C18-C20</t>
        </is>
      </c>
      <c r="D118" s="162" t="inlineStr">
        <is>
          <t>M</t>
        </is>
      </c>
      <c r="E118" s="162" t="n">
        <v>80</v>
      </c>
      <c r="F118" s="162" t="n">
        <v>84</v>
      </c>
      <c r="G118" s="147" t="n">
        <v>489.3</v>
      </c>
      <c r="H118" s="163">
        <f>1-EXP(-G118/100000)</f>
        <v/>
      </c>
      <c r="I118" s="164" t="n">
        <v>554</v>
      </c>
    </row>
    <row r="119" ht="15" customHeight="1" s="99">
      <c r="B119" s="161" t="inlineStr">
        <is>
          <t>Colorectal</t>
        </is>
      </c>
      <c r="C119" s="162" t="inlineStr">
        <is>
          <t>C18-C20</t>
        </is>
      </c>
      <c r="D119" s="162" t="inlineStr">
        <is>
          <t>M</t>
        </is>
      </c>
      <c r="E119" s="162" t="n">
        <v>85</v>
      </c>
      <c r="F119" s="162" t="inlineStr">
        <is>
          <t>+</t>
        </is>
      </c>
      <c r="G119" s="147" t="n">
        <v>518.83</v>
      </c>
      <c r="H119" s="163">
        <f>1-EXP(-G119/100000)</f>
        <v/>
      </c>
      <c r="I119" s="164" t="n">
        <v>400</v>
      </c>
    </row>
    <row r="121" ht="15" customHeight="1" s="99">
      <c r="B121" s="159" t="inlineStr">
        <is>
          <t>Colorectal</t>
        </is>
      </c>
    </row>
    <row r="122" ht="15" customHeight="1" s="99">
      <c r="B122" s="161" t="inlineStr">
        <is>
          <t>Colorectal</t>
        </is>
      </c>
      <c r="C122" s="162" t="inlineStr">
        <is>
          <t>C18-C20</t>
        </is>
      </c>
      <c r="D122" s="162" t="inlineStr">
        <is>
          <t>F</t>
        </is>
      </c>
      <c r="E122" s="162" t="n">
        <v>30</v>
      </c>
      <c r="F122" s="162" t="n">
        <v>34</v>
      </c>
      <c r="G122" s="147" t="n">
        <v>7.93</v>
      </c>
      <c r="H122" s="163">
        <f>1-EXP(-G122/100000)</f>
        <v/>
      </c>
      <c r="I122" s="164" t="n">
        <v>42</v>
      </c>
    </row>
    <row r="123" ht="15" customHeight="1" s="99">
      <c r="B123" s="161" t="inlineStr">
        <is>
          <t>Colorectal</t>
        </is>
      </c>
      <c r="C123" s="162" t="inlineStr">
        <is>
          <t>C18-C20</t>
        </is>
      </c>
      <c r="D123" s="162" t="inlineStr">
        <is>
          <t>F</t>
        </is>
      </c>
      <c r="E123" s="162" t="n">
        <v>35</v>
      </c>
      <c r="F123" s="162" t="n">
        <v>39</v>
      </c>
      <c r="G123" s="147" t="n">
        <v>9.74</v>
      </c>
      <c r="H123" s="163">
        <f>1-EXP(-G123/100000)</f>
        <v/>
      </c>
      <c r="I123" s="164" t="n">
        <v>60</v>
      </c>
    </row>
    <row r="124" ht="15" customHeight="1" s="99">
      <c r="B124" s="161" t="inlineStr">
        <is>
          <t>Colorectal</t>
        </is>
      </c>
      <c r="C124" s="162" t="inlineStr">
        <is>
          <t>C18-C20</t>
        </is>
      </c>
      <c r="D124" s="162" t="inlineStr">
        <is>
          <t>F</t>
        </is>
      </c>
      <c r="E124" s="162" t="n">
        <v>40</v>
      </c>
      <c r="F124" s="162" t="n">
        <v>44</v>
      </c>
      <c r="G124" s="147" t="n">
        <v>16.97</v>
      </c>
      <c r="H124" s="163">
        <f>1-EXP(-G124/100000)</f>
        <v/>
      </c>
      <c r="I124" s="164" t="n">
        <v>96</v>
      </c>
    </row>
    <row r="125" ht="15" customHeight="1" s="99">
      <c r="B125" s="161" t="inlineStr">
        <is>
          <t>Colorectal</t>
        </is>
      </c>
      <c r="C125" s="162" t="inlineStr">
        <is>
          <t>C18-C20</t>
        </is>
      </c>
      <c r="D125" s="162" t="inlineStr">
        <is>
          <t>F</t>
        </is>
      </c>
      <c r="E125" s="162" t="n">
        <v>45</v>
      </c>
      <c r="F125" s="162" t="n">
        <v>49</v>
      </c>
      <c r="G125" s="147" t="n">
        <v>27.25</v>
      </c>
      <c r="H125" s="163">
        <f>1-EXP(-G125/100000)</f>
        <v/>
      </c>
      <c r="I125" s="164" t="n">
        <v>141</v>
      </c>
    </row>
    <row r="126" ht="15" customHeight="1" s="99">
      <c r="B126" s="161" t="inlineStr">
        <is>
          <t>Colorectal</t>
        </is>
      </c>
      <c r="C126" s="162" t="inlineStr">
        <is>
          <t>C18-C20</t>
        </is>
      </c>
      <c r="D126" s="162" t="inlineStr">
        <is>
          <t>F</t>
        </is>
      </c>
      <c r="E126" s="162" t="n">
        <v>50</v>
      </c>
      <c r="F126" s="162" t="n">
        <v>54</v>
      </c>
      <c r="G126" s="147" t="n">
        <v>41.33</v>
      </c>
      <c r="H126" s="163">
        <f>1-EXP(-G126/100000)</f>
        <v/>
      </c>
      <c r="I126" s="164" t="n">
        <v>193</v>
      </c>
    </row>
    <row r="127" ht="15" customHeight="1" s="99">
      <c r="B127" s="161" t="inlineStr">
        <is>
          <t>Colorectal</t>
        </is>
      </c>
      <c r="C127" s="162" t="inlineStr">
        <is>
          <t>C18-C20</t>
        </is>
      </c>
      <c r="D127" s="162" t="inlineStr">
        <is>
          <t>F</t>
        </is>
      </c>
      <c r="E127" s="162" t="n">
        <v>55</v>
      </c>
      <c r="F127" s="162" t="n">
        <v>59</v>
      </c>
      <c r="G127" s="147" t="n">
        <v>64.59</v>
      </c>
      <c r="H127" s="163">
        <f>1-EXP(-G127/100000)</f>
        <v/>
      </c>
      <c r="I127" s="164" t="n">
        <v>276</v>
      </c>
    </row>
    <row r="128" ht="15" customHeight="1" s="99">
      <c r="B128" s="161" t="inlineStr">
        <is>
          <t>Colorectal</t>
        </is>
      </c>
      <c r="C128" s="162" t="inlineStr">
        <is>
          <t>C18-C20</t>
        </is>
      </c>
      <c r="D128" s="162" t="inlineStr">
        <is>
          <t>F</t>
        </is>
      </c>
      <c r="E128" s="162" t="n">
        <v>60</v>
      </c>
      <c r="F128" s="162" t="n">
        <v>64</v>
      </c>
      <c r="G128" s="147" t="n">
        <v>101.38</v>
      </c>
      <c r="H128" s="163">
        <f>1-EXP(-G128/100000)</f>
        <v/>
      </c>
      <c r="I128" s="164" t="n">
        <v>382</v>
      </c>
    </row>
    <row r="129" ht="15" customHeight="1" s="99">
      <c r="B129" s="161" t="inlineStr">
        <is>
          <t>Colorectal</t>
        </is>
      </c>
      <c r="C129" s="162" t="inlineStr">
        <is>
          <t>C18-C20</t>
        </is>
      </c>
      <c r="D129" s="162" t="inlineStr">
        <is>
          <t>F</t>
        </is>
      </c>
      <c r="E129" s="162" t="n">
        <v>65</v>
      </c>
      <c r="F129" s="162" t="n">
        <v>69</v>
      </c>
      <c r="G129" s="147" t="n">
        <v>134.55</v>
      </c>
      <c r="H129" s="163">
        <f>1-EXP(-G129/100000)</f>
        <v/>
      </c>
      <c r="I129" s="164" t="n">
        <v>443</v>
      </c>
    </row>
    <row r="130" ht="15" customHeight="1" s="99">
      <c r="B130" s="161" t="inlineStr">
        <is>
          <t>Colorectal</t>
        </is>
      </c>
      <c r="C130" s="162" t="inlineStr">
        <is>
          <t>C18-C20</t>
        </is>
      </c>
      <c r="D130" s="162" t="inlineStr">
        <is>
          <t>F</t>
        </is>
      </c>
      <c r="E130" s="162" t="n">
        <v>70</v>
      </c>
      <c r="F130" s="162" t="n">
        <v>74</v>
      </c>
      <c r="G130" s="147" t="n">
        <v>166.02</v>
      </c>
      <c r="H130" s="163">
        <f>1-EXP(-G130/100000)</f>
        <v/>
      </c>
      <c r="I130" s="164" t="n">
        <v>454</v>
      </c>
    </row>
    <row r="131" ht="15" customHeight="1" s="99">
      <c r="B131" s="161" t="inlineStr">
        <is>
          <t>Colorectal</t>
        </is>
      </c>
      <c r="C131" s="162" t="inlineStr">
        <is>
          <t>C18-C20</t>
        </is>
      </c>
      <c r="D131" s="162" t="inlineStr">
        <is>
          <t>F</t>
        </is>
      </c>
      <c r="E131" s="162" t="n">
        <v>75</v>
      </c>
      <c r="F131" s="162" t="n">
        <v>79</v>
      </c>
      <c r="G131" s="147" t="n">
        <v>231.21</v>
      </c>
      <c r="H131" s="163">
        <f>1-EXP(-G131/100000)</f>
        <v/>
      </c>
      <c r="I131" s="164" t="n">
        <v>451</v>
      </c>
    </row>
    <row r="132" ht="15" customHeight="1" s="99">
      <c r="B132" s="161" t="inlineStr">
        <is>
          <t>Colorectal</t>
        </is>
      </c>
      <c r="C132" s="162" t="inlineStr">
        <is>
          <t>C18-C20</t>
        </is>
      </c>
      <c r="D132" s="162" t="inlineStr">
        <is>
          <t>F</t>
        </is>
      </c>
      <c r="E132" s="162" t="n">
        <v>80</v>
      </c>
      <c r="F132" s="162" t="n">
        <v>84</v>
      </c>
      <c r="G132" s="147" t="n">
        <v>311.08</v>
      </c>
      <c r="H132" s="163">
        <f>1-EXP(-G132/100000)</f>
        <v/>
      </c>
      <c r="I132" s="164" t="n">
        <v>447</v>
      </c>
    </row>
    <row r="133" ht="15" customHeight="1" s="99">
      <c r="B133" s="161" t="inlineStr">
        <is>
          <t>Colorectal</t>
        </is>
      </c>
      <c r="C133" s="162" t="inlineStr">
        <is>
          <t>C18-C20</t>
        </is>
      </c>
      <c r="D133" s="162" t="inlineStr">
        <is>
          <t>F</t>
        </is>
      </c>
      <c r="E133" s="162" t="n">
        <v>85</v>
      </c>
      <c r="F133" s="162" t="inlineStr">
        <is>
          <t>+</t>
        </is>
      </c>
      <c r="G133" s="147" t="n">
        <v>335.64</v>
      </c>
      <c r="H133" s="163">
        <f>1-EXP(-G133/100000)</f>
        <v/>
      </c>
      <c r="I133" s="164" t="n">
        <v>463</v>
      </c>
    </row>
    <row r="135" ht="15" customHeight="1" s="99">
      <c r="B135" s="159" t="inlineStr">
        <is>
          <t>Lung</t>
        </is>
      </c>
    </row>
    <row r="136" ht="15" customHeight="1" s="99">
      <c r="B136" s="161" t="inlineStr">
        <is>
          <t>Lung</t>
        </is>
      </c>
      <c r="C136" s="162" t="inlineStr">
        <is>
          <t>C34</t>
        </is>
      </c>
      <c r="D136" s="162" t="inlineStr">
        <is>
          <t>M</t>
        </is>
      </c>
      <c r="E136" s="162" t="n">
        <v>30</v>
      </c>
      <c r="F136" s="162" t="n">
        <v>34</v>
      </c>
      <c r="G136" s="147" t="n">
        <v>0.8100000000000001</v>
      </c>
      <c r="H136" s="163">
        <f>1-EXP(-G136/100000)</f>
        <v/>
      </c>
      <c r="I136" s="162" t="inlineStr">
        <is>
          <t>&lt;5</t>
        </is>
      </c>
    </row>
    <row r="137" ht="15" customHeight="1" s="99">
      <c r="B137" s="161" t="inlineStr">
        <is>
          <t>Lung</t>
        </is>
      </c>
      <c r="C137" s="162" t="inlineStr">
        <is>
          <t>C34</t>
        </is>
      </c>
      <c r="D137" s="162" t="inlineStr">
        <is>
          <t>M</t>
        </is>
      </c>
      <c r="E137" s="162" t="n">
        <v>35</v>
      </c>
      <c r="F137" s="162" t="n">
        <v>39</v>
      </c>
      <c r="G137" s="147" t="n">
        <v>2.76</v>
      </c>
      <c r="H137" s="163">
        <f>1-EXP(-G137/100000)</f>
        <v/>
      </c>
      <c r="I137" s="164" t="n">
        <v>16</v>
      </c>
    </row>
    <row r="138" ht="15" customHeight="1" s="99">
      <c r="B138" s="161" t="inlineStr">
        <is>
          <t>Lung</t>
        </is>
      </c>
      <c r="C138" s="162" t="inlineStr">
        <is>
          <t>C34</t>
        </is>
      </c>
      <c r="D138" s="162" t="inlineStr">
        <is>
          <t>M</t>
        </is>
      </c>
      <c r="E138" s="162" t="n">
        <v>40</v>
      </c>
      <c r="F138" s="162" t="n">
        <v>44</v>
      </c>
      <c r="G138" s="147" t="n">
        <v>7.08</v>
      </c>
      <c r="H138" s="163">
        <f>1-EXP(-G138/100000)</f>
        <v/>
      </c>
      <c r="I138" s="164" t="n">
        <v>39</v>
      </c>
    </row>
    <row r="139" ht="15" customHeight="1" s="99">
      <c r="B139" s="161" t="inlineStr">
        <is>
          <t>Lung</t>
        </is>
      </c>
      <c r="C139" s="162" t="inlineStr">
        <is>
          <t>C34</t>
        </is>
      </c>
      <c r="D139" s="162" t="inlineStr">
        <is>
          <t>M</t>
        </is>
      </c>
      <c r="E139" s="162" t="n">
        <v>45</v>
      </c>
      <c r="F139" s="162" t="n">
        <v>49</v>
      </c>
      <c r="G139" s="147" t="n">
        <v>15.14</v>
      </c>
      <c r="H139" s="163">
        <f>1-EXP(-G139/100000)</f>
        <v/>
      </c>
      <c r="I139" s="164" t="n">
        <v>78</v>
      </c>
    </row>
    <row r="140" ht="15" customHeight="1" s="99">
      <c r="B140" s="161" t="inlineStr">
        <is>
          <t>Lung</t>
        </is>
      </c>
      <c r="C140" s="162" t="inlineStr">
        <is>
          <t>C34</t>
        </is>
      </c>
      <c r="D140" s="162" t="inlineStr">
        <is>
          <t>M</t>
        </is>
      </c>
      <c r="E140" s="162" t="n">
        <v>50</v>
      </c>
      <c r="F140" s="162" t="n">
        <v>54</v>
      </c>
      <c r="G140" s="147" t="n">
        <v>37.42</v>
      </c>
      <c r="H140" s="163">
        <f>1-EXP(-G140/100000)</f>
        <v/>
      </c>
      <c r="I140" s="164" t="n">
        <v>172</v>
      </c>
    </row>
    <row r="141" ht="15" customHeight="1" s="99">
      <c r="B141" s="161" t="inlineStr">
        <is>
          <t>Lung</t>
        </is>
      </c>
      <c r="C141" s="162" t="inlineStr">
        <is>
          <t>C34</t>
        </is>
      </c>
      <c r="D141" s="162" t="inlineStr">
        <is>
          <t>M</t>
        </is>
      </c>
      <c r="E141" s="162" t="n">
        <v>55</v>
      </c>
      <c r="F141" s="162" t="n">
        <v>59</v>
      </c>
      <c r="G141" s="147" t="n">
        <v>73.04000000000001</v>
      </c>
      <c r="H141" s="163">
        <f>1-EXP(-G141/100000)</f>
        <v/>
      </c>
      <c r="I141" s="164" t="n">
        <v>305</v>
      </c>
    </row>
    <row r="142" ht="15" customHeight="1" s="99">
      <c r="B142" s="161" t="inlineStr">
        <is>
          <t>Lung</t>
        </is>
      </c>
      <c r="C142" s="162" t="inlineStr">
        <is>
          <t>C34</t>
        </is>
      </c>
      <c r="D142" s="162" t="inlineStr">
        <is>
          <t>M</t>
        </is>
      </c>
      <c r="E142" s="162" t="n">
        <v>60</v>
      </c>
      <c r="F142" s="162" t="n">
        <v>64</v>
      </c>
      <c r="G142" s="147" t="n">
        <v>139.37</v>
      </c>
      <c r="H142" s="163">
        <f>1-EXP(-G142/100000)</f>
        <v/>
      </c>
      <c r="I142" s="164" t="n">
        <v>517</v>
      </c>
    </row>
    <row r="143" ht="15" customHeight="1" s="99">
      <c r="B143" s="161" t="inlineStr">
        <is>
          <t>Lung</t>
        </is>
      </c>
      <c r="C143" s="162" t="inlineStr">
        <is>
          <t>C34</t>
        </is>
      </c>
      <c r="D143" s="162" t="inlineStr">
        <is>
          <t>M</t>
        </is>
      </c>
      <c r="E143" s="162" t="n">
        <v>65</v>
      </c>
      <c r="F143" s="162" t="n">
        <v>69</v>
      </c>
      <c r="G143" s="147" t="n">
        <v>223</v>
      </c>
      <c r="H143" s="163">
        <f>1-EXP(-G143/100000)</f>
        <v/>
      </c>
      <c r="I143" s="164" t="n">
        <v>720</v>
      </c>
    </row>
    <row r="144" ht="15" customHeight="1" s="99">
      <c r="B144" s="161" t="inlineStr">
        <is>
          <t>Lung</t>
        </is>
      </c>
      <c r="C144" s="162" t="inlineStr">
        <is>
          <t>C34</t>
        </is>
      </c>
      <c r="D144" s="162" t="inlineStr">
        <is>
          <t>M</t>
        </is>
      </c>
      <c r="E144" s="162" t="n">
        <v>70</v>
      </c>
      <c r="F144" s="162" t="n">
        <v>74</v>
      </c>
      <c r="G144" s="147" t="n">
        <v>349.35</v>
      </c>
      <c r="H144" s="163">
        <f>1-EXP(-G144/100000)</f>
        <v/>
      </c>
      <c r="I144" s="164" t="n">
        <v>917</v>
      </c>
    </row>
    <row r="145" ht="15" customHeight="1" s="99">
      <c r="B145" s="161" t="inlineStr">
        <is>
          <t>Lung</t>
        </is>
      </c>
      <c r="C145" s="162" t="inlineStr">
        <is>
          <t>C34</t>
        </is>
      </c>
      <c r="D145" s="162" t="inlineStr">
        <is>
          <t>M</t>
        </is>
      </c>
      <c r="E145" s="162" t="n">
        <v>75</v>
      </c>
      <c r="F145" s="162" t="n">
        <v>79</v>
      </c>
      <c r="G145" s="147" t="n">
        <v>431.63</v>
      </c>
      <c r="H145" s="163">
        <f>1-EXP(-G145/100000)</f>
        <v/>
      </c>
      <c r="I145" s="164" t="n">
        <v>756</v>
      </c>
    </row>
    <row r="146" ht="15" customHeight="1" s="99">
      <c r="B146" s="161" t="inlineStr">
        <is>
          <t>Lung</t>
        </is>
      </c>
      <c r="C146" s="162" t="inlineStr">
        <is>
          <t>C34</t>
        </is>
      </c>
      <c r="D146" s="162" t="inlineStr">
        <is>
          <t>M</t>
        </is>
      </c>
      <c r="E146" s="162" t="n">
        <v>80</v>
      </c>
      <c r="F146" s="162" t="n">
        <v>84</v>
      </c>
      <c r="G146" s="147" t="n">
        <v>455.73</v>
      </c>
      <c r="H146" s="163">
        <f>1-EXP(-G146/100000)</f>
        <v/>
      </c>
      <c r="I146" s="164" t="n">
        <v>516</v>
      </c>
    </row>
    <row r="147" ht="15" customHeight="1" s="99">
      <c r="B147" s="161" t="inlineStr">
        <is>
          <t>Lung</t>
        </is>
      </c>
      <c r="C147" s="162" t="inlineStr">
        <is>
          <t>C34</t>
        </is>
      </c>
      <c r="D147" s="162" t="inlineStr">
        <is>
          <t>M</t>
        </is>
      </c>
      <c r="E147" s="162" t="n">
        <v>85</v>
      </c>
      <c r="F147" s="162" t="inlineStr">
        <is>
          <t>+</t>
        </is>
      </c>
      <c r="G147" s="147" t="n">
        <v>473.44</v>
      </c>
      <c r="H147" s="163">
        <f>1-EXP(-G147/100000)</f>
        <v/>
      </c>
      <c r="I147" s="164" t="n">
        <v>365</v>
      </c>
    </row>
    <row r="149" ht="15" customHeight="1" s="99">
      <c r="B149" s="159" t="inlineStr">
        <is>
          <t>Lung</t>
        </is>
      </c>
    </row>
    <row r="150" ht="15" customHeight="1" s="99">
      <c r="B150" s="161" t="inlineStr">
        <is>
          <t>Lung</t>
        </is>
      </c>
      <c r="C150" s="162" t="inlineStr">
        <is>
          <t>C34</t>
        </is>
      </c>
      <c r="D150" s="162" t="inlineStr">
        <is>
          <t>F</t>
        </is>
      </c>
      <c r="E150" s="162" t="n">
        <v>30</v>
      </c>
      <c r="F150" s="162" t="n">
        <v>34</v>
      </c>
      <c r="G150" s="147" t="n">
        <v>1.51</v>
      </c>
      <c r="H150" s="163">
        <f>1-EXP(-G150/100000)</f>
        <v/>
      </c>
      <c r="I150" s="164" t="n">
        <v>8</v>
      </c>
    </row>
    <row r="151" ht="15" customHeight="1" s="99">
      <c r="B151" s="161" t="inlineStr">
        <is>
          <t>Lung</t>
        </is>
      </c>
      <c r="C151" s="162" t="inlineStr">
        <is>
          <t>C34</t>
        </is>
      </c>
      <c r="D151" s="162" t="inlineStr">
        <is>
          <t>F</t>
        </is>
      </c>
      <c r="E151" s="162" t="n">
        <v>35</v>
      </c>
      <c r="F151" s="162" t="n">
        <v>39</v>
      </c>
      <c r="G151" s="147" t="n">
        <v>2.6</v>
      </c>
      <c r="H151" s="163">
        <f>1-EXP(-G151/100000)</f>
        <v/>
      </c>
      <c r="I151" s="164" t="n">
        <v>16</v>
      </c>
    </row>
    <row r="152" ht="15" customHeight="1" s="99">
      <c r="B152" s="161" t="inlineStr">
        <is>
          <t>Lung</t>
        </is>
      </c>
      <c r="C152" s="162" t="inlineStr">
        <is>
          <t>C34</t>
        </is>
      </c>
      <c r="D152" s="162" t="inlineStr">
        <is>
          <t>F</t>
        </is>
      </c>
      <c r="E152" s="162" t="n">
        <v>40</v>
      </c>
      <c r="F152" s="162" t="n">
        <v>44</v>
      </c>
      <c r="G152" s="147" t="n">
        <v>6.19</v>
      </c>
      <c r="H152" s="163">
        <f>1-EXP(-G152/100000)</f>
        <v/>
      </c>
      <c r="I152" s="164" t="n">
        <v>35</v>
      </c>
    </row>
    <row r="153" ht="15" customHeight="1" s="99">
      <c r="B153" s="161" t="inlineStr">
        <is>
          <t>Lung</t>
        </is>
      </c>
      <c r="C153" s="162" t="inlineStr">
        <is>
          <t>C34</t>
        </is>
      </c>
      <c r="D153" s="162" t="inlineStr">
        <is>
          <t>F</t>
        </is>
      </c>
      <c r="E153" s="162" t="n">
        <v>45</v>
      </c>
      <c r="F153" s="162" t="n">
        <v>49</v>
      </c>
      <c r="G153" s="147" t="n">
        <v>13.34</v>
      </c>
      <c r="H153" s="163">
        <f>1-EXP(-G153/100000)</f>
        <v/>
      </c>
      <c r="I153" s="164" t="n">
        <v>69</v>
      </c>
    </row>
    <row r="154" ht="15" customHeight="1" s="99">
      <c r="B154" s="161" t="inlineStr">
        <is>
          <t>Lung</t>
        </is>
      </c>
      <c r="C154" s="162" t="inlineStr">
        <is>
          <t>C34</t>
        </is>
      </c>
      <c r="D154" s="162" t="inlineStr">
        <is>
          <t>F</t>
        </is>
      </c>
      <c r="E154" s="162" t="n">
        <v>50</v>
      </c>
      <c r="F154" s="162" t="n">
        <v>54</v>
      </c>
      <c r="G154" s="147" t="n">
        <v>26.13</v>
      </c>
      <c r="H154" s="163">
        <f>1-EXP(-G154/100000)</f>
        <v/>
      </c>
      <c r="I154" s="164" t="n">
        <v>122</v>
      </c>
    </row>
    <row r="155" ht="15" customHeight="1" s="99">
      <c r="B155" s="161" t="inlineStr">
        <is>
          <t>Lung</t>
        </is>
      </c>
      <c r="C155" s="162" t="inlineStr">
        <is>
          <t>C34</t>
        </is>
      </c>
      <c r="D155" s="162" t="inlineStr">
        <is>
          <t>F</t>
        </is>
      </c>
      <c r="E155" s="162" t="n">
        <v>55</v>
      </c>
      <c r="F155" s="162" t="n">
        <v>59</v>
      </c>
      <c r="G155" s="147" t="n">
        <v>66.7</v>
      </c>
      <c r="H155" s="163">
        <f>1-EXP(-G155/100000)</f>
        <v/>
      </c>
      <c r="I155" s="164" t="n">
        <v>285</v>
      </c>
    </row>
    <row r="156" ht="15" customHeight="1" s="99">
      <c r="B156" s="161" t="inlineStr">
        <is>
          <t>Lung</t>
        </is>
      </c>
      <c r="C156" s="162" t="inlineStr">
        <is>
          <t>C34</t>
        </is>
      </c>
      <c r="D156" s="162" t="inlineStr">
        <is>
          <t>F</t>
        </is>
      </c>
      <c r="E156" s="162" t="n">
        <v>60</v>
      </c>
      <c r="F156" s="162" t="n">
        <v>64</v>
      </c>
      <c r="G156" s="147" t="n">
        <v>117.3</v>
      </c>
      <c r="H156" s="163">
        <f>1-EXP(-G156/100000)</f>
        <v/>
      </c>
      <c r="I156" s="164" t="n">
        <v>442</v>
      </c>
    </row>
    <row r="157" ht="15" customHeight="1" s="99">
      <c r="B157" s="161" t="inlineStr">
        <is>
          <t>Lung</t>
        </is>
      </c>
      <c r="C157" s="162" t="inlineStr">
        <is>
          <t>C34</t>
        </is>
      </c>
      <c r="D157" s="162" t="inlineStr">
        <is>
          <t>F</t>
        </is>
      </c>
      <c r="E157" s="162" t="n">
        <v>65</v>
      </c>
      <c r="F157" s="162" t="n">
        <v>69</v>
      </c>
      <c r="G157" s="147" t="n">
        <v>194.39</v>
      </c>
      <c r="H157" s="163">
        <f>1-EXP(-G157/100000)</f>
        <v/>
      </c>
      <c r="I157" s="164" t="n">
        <v>640</v>
      </c>
    </row>
    <row r="158" ht="15" customHeight="1" s="99">
      <c r="B158" s="161" t="inlineStr">
        <is>
          <t>Lung</t>
        </is>
      </c>
      <c r="C158" s="162" t="inlineStr">
        <is>
          <t>C34</t>
        </is>
      </c>
      <c r="D158" s="162" t="inlineStr">
        <is>
          <t>F</t>
        </is>
      </c>
      <c r="E158" s="162" t="n">
        <v>70</v>
      </c>
      <c r="F158" s="162" t="n">
        <v>74</v>
      </c>
      <c r="G158" s="147" t="n">
        <v>247.94</v>
      </c>
      <c r="H158" s="163">
        <f>1-EXP(-G158/100000)</f>
        <v/>
      </c>
      <c r="I158" s="164" t="n">
        <v>678</v>
      </c>
    </row>
    <row r="159" ht="15" customHeight="1" s="99">
      <c r="B159" s="161" t="inlineStr">
        <is>
          <t>Lung</t>
        </is>
      </c>
      <c r="C159" s="162" t="inlineStr">
        <is>
          <t>C34</t>
        </is>
      </c>
      <c r="D159" s="162" t="inlineStr">
        <is>
          <t>F</t>
        </is>
      </c>
      <c r="E159" s="162" t="n">
        <v>75</v>
      </c>
      <c r="F159" s="162" t="n">
        <v>79</v>
      </c>
      <c r="G159" s="147" t="n">
        <v>294.78</v>
      </c>
      <c r="H159" s="163">
        <f>1-EXP(-G159/100000)</f>
        <v/>
      </c>
      <c r="I159" s="164" t="n">
        <v>575</v>
      </c>
    </row>
    <row r="160" ht="15" customHeight="1" s="99">
      <c r="B160" s="161" t="inlineStr">
        <is>
          <t>Lung</t>
        </is>
      </c>
      <c r="C160" s="162" t="inlineStr">
        <is>
          <t>C34</t>
        </is>
      </c>
      <c r="D160" s="162" t="inlineStr">
        <is>
          <t>F</t>
        </is>
      </c>
      <c r="E160" s="162" t="n">
        <v>80</v>
      </c>
      <c r="F160" s="162" t="n">
        <v>84</v>
      </c>
      <c r="G160" s="147" t="n">
        <v>297.16</v>
      </c>
      <c r="H160" s="163">
        <f>1-EXP(-G160/100000)</f>
        <v/>
      </c>
      <c r="I160" s="164" t="n">
        <v>427</v>
      </c>
    </row>
    <row r="161" ht="15" customHeight="1" s="99">
      <c r="B161" s="161" t="inlineStr">
        <is>
          <t>Lung</t>
        </is>
      </c>
      <c r="C161" s="162" t="inlineStr">
        <is>
          <t>C34</t>
        </is>
      </c>
      <c r="D161" s="162" t="inlineStr">
        <is>
          <t>F</t>
        </is>
      </c>
      <c r="E161" s="162" t="n">
        <v>85</v>
      </c>
      <c r="F161" s="162" t="inlineStr">
        <is>
          <t>+</t>
        </is>
      </c>
      <c r="G161" s="147" t="n">
        <v>245.03</v>
      </c>
      <c r="H161" s="163">
        <f>1-EXP(-G161/100000)</f>
        <v/>
      </c>
      <c r="I161" s="164" t="n">
        <v>338</v>
      </c>
    </row>
    <row r="163" ht="15" customHeight="1" s="99">
      <c r="B163" s="159" t="inlineStr">
        <is>
          <t>Other cancers (residual, M)</t>
        </is>
      </c>
    </row>
    <row r="164" ht="15" customHeight="1" s="99">
      <c r="B164" s="161" t="inlineStr">
        <is>
          <t>Other cancers (residual)</t>
        </is>
      </c>
      <c r="C164" s="162" t="inlineStr">
        <is>
          <t>computed</t>
        </is>
      </c>
      <c r="D164" s="162" t="inlineStr">
        <is>
          <t>M</t>
        </is>
      </c>
      <c r="E164" s="162" t="n">
        <v>30</v>
      </c>
      <c r="F164" s="162" t="n">
        <v>34</v>
      </c>
      <c r="G164" s="149">
        <f>G10-(G94+G108+G136)</f>
        <v/>
      </c>
      <c r="H164" s="163">
        <f>1-EXP(-G164/100000)</f>
        <v/>
      </c>
      <c r="J164" s="160" t="inlineStr">
        <is>
          <t>all-inv minus named sites</t>
        </is>
      </c>
    </row>
    <row r="165" ht="15" customHeight="1" s="99">
      <c r="B165" s="161" t="inlineStr">
        <is>
          <t>Other cancers (residual)</t>
        </is>
      </c>
      <c r="C165" s="162" t="inlineStr">
        <is>
          <t>computed</t>
        </is>
      </c>
      <c r="D165" s="162" t="inlineStr">
        <is>
          <t>M</t>
        </is>
      </c>
      <c r="E165" s="162" t="n">
        <v>35</v>
      </c>
      <c r="F165" s="162" t="n">
        <v>39</v>
      </c>
      <c r="G165" s="149">
        <f>G11-(G95+G109+G137)</f>
        <v/>
      </c>
      <c r="H165" s="163">
        <f>1-EXP(-G165/100000)</f>
        <v/>
      </c>
      <c r="J165" s="160" t="inlineStr">
        <is>
          <t>all-inv minus named sites</t>
        </is>
      </c>
    </row>
    <row r="166" ht="15" customHeight="1" s="99">
      <c r="B166" s="161" t="inlineStr">
        <is>
          <t>Other cancers (residual)</t>
        </is>
      </c>
      <c r="C166" s="162" t="inlineStr">
        <is>
          <t>computed</t>
        </is>
      </c>
      <c r="D166" s="162" t="inlineStr">
        <is>
          <t>M</t>
        </is>
      </c>
      <c r="E166" s="162" t="n">
        <v>40</v>
      </c>
      <c r="F166" s="162" t="n">
        <v>44</v>
      </c>
      <c r="G166" s="149">
        <f>G12-(G96+G110+G138)</f>
        <v/>
      </c>
      <c r="H166" s="163">
        <f>1-EXP(-G166/100000)</f>
        <v/>
      </c>
      <c r="J166" s="160" t="inlineStr">
        <is>
          <t>all-inv minus named sites</t>
        </is>
      </c>
    </row>
    <row r="167" ht="15" customHeight="1" s="99">
      <c r="B167" s="161" t="inlineStr">
        <is>
          <t>Other cancers (residual)</t>
        </is>
      </c>
      <c r="C167" s="162" t="inlineStr">
        <is>
          <t>computed</t>
        </is>
      </c>
      <c r="D167" s="162" t="inlineStr">
        <is>
          <t>M</t>
        </is>
      </c>
      <c r="E167" s="162" t="n">
        <v>45</v>
      </c>
      <c r="F167" s="162" t="n">
        <v>49</v>
      </c>
      <c r="G167" s="149">
        <f>G13-(G97+G111+G139)</f>
        <v/>
      </c>
      <c r="H167" s="163">
        <f>1-EXP(-G167/100000)</f>
        <v/>
      </c>
      <c r="J167" s="160" t="inlineStr">
        <is>
          <t>all-inv minus named sites</t>
        </is>
      </c>
    </row>
    <row r="168" ht="15" customHeight="1" s="99">
      <c r="B168" s="161" t="inlineStr">
        <is>
          <t>Other cancers (residual)</t>
        </is>
      </c>
      <c r="C168" s="162" t="inlineStr">
        <is>
          <t>computed</t>
        </is>
      </c>
      <c r="D168" s="162" t="inlineStr">
        <is>
          <t>M</t>
        </is>
      </c>
      <c r="E168" s="162" t="n">
        <v>50</v>
      </c>
      <c r="F168" s="162" t="n">
        <v>54</v>
      </c>
      <c r="G168" s="149">
        <f>G14-(G98+G112+G140)</f>
        <v/>
      </c>
      <c r="H168" s="163">
        <f>1-EXP(-G168/100000)</f>
        <v/>
      </c>
      <c r="J168" s="160" t="inlineStr">
        <is>
          <t>all-inv minus named sites</t>
        </is>
      </c>
    </row>
    <row r="169" ht="15" customHeight="1" s="99">
      <c r="B169" s="161" t="inlineStr">
        <is>
          <t>Other cancers (residual)</t>
        </is>
      </c>
      <c r="C169" s="162" t="inlineStr">
        <is>
          <t>computed</t>
        </is>
      </c>
      <c r="D169" s="162" t="inlineStr">
        <is>
          <t>M</t>
        </is>
      </c>
      <c r="E169" s="162" t="n">
        <v>55</v>
      </c>
      <c r="F169" s="162" t="n">
        <v>59</v>
      </c>
      <c r="G169" s="149">
        <f>G15-(G99+G113+G141)</f>
        <v/>
      </c>
      <c r="H169" s="163">
        <f>1-EXP(-G169/100000)</f>
        <v/>
      </c>
      <c r="J169" s="160" t="inlineStr">
        <is>
          <t>all-inv minus named sites</t>
        </is>
      </c>
    </row>
    <row r="170" ht="15" customHeight="1" s="99">
      <c r="B170" s="161" t="inlineStr">
        <is>
          <t>Other cancers (residual)</t>
        </is>
      </c>
      <c r="C170" s="162" t="inlineStr">
        <is>
          <t>computed</t>
        </is>
      </c>
      <c r="D170" s="162" t="inlineStr">
        <is>
          <t>M</t>
        </is>
      </c>
      <c r="E170" s="162" t="n">
        <v>60</v>
      </c>
      <c r="F170" s="162" t="n">
        <v>64</v>
      </c>
      <c r="G170" s="149">
        <f>G16-(G100+G114+G142)</f>
        <v/>
      </c>
      <c r="H170" s="163">
        <f>1-EXP(-G170/100000)</f>
        <v/>
      </c>
      <c r="J170" s="160" t="inlineStr">
        <is>
          <t>all-inv minus named sites</t>
        </is>
      </c>
    </row>
    <row r="171" ht="15" customHeight="1" s="99">
      <c r="B171" s="161" t="inlineStr">
        <is>
          <t>Other cancers (residual)</t>
        </is>
      </c>
      <c r="C171" s="162" t="inlineStr">
        <is>
          <t>computed</t>
        </is>
      </c>
      <c r="D171" s="162" t="inlineStr">
        <is>
          <t>M</t>
        </is>
      </c>
      <c r="E171" s="162" t="n">
        <v>65</v>
      </c>
      <c r="F171" s="162" t="n">
        <v>69</v>
      </c>
      <c r="G171" s="149">
        <f>G17-(G101+G115+G143)</f>
        <v/>
      </c>
      <c r="H171" s="163">
        <f>1-EXP(-G171/100000)</f>
        <v/>
      </c>
      <c r="J171" s="160" t="inlineStr">
        <is>
          <t>all-inv minus named sites</t>
        </is>
      </c>
    </row>
    <row r="172" ht="15" customHeight="1" s="99">
      <c r="B172" s="161" t="inlineStr">
        <is>
          <t>Other cancers (residual)</t>
        </is>
      </c>
      <c r="C172" s="162" t="inlineStr">
        <is>
          <t>computed</t>
        </is>
      </c>
      <c r="D172" s="162" t="inlineStr">
        <is>
          <t>M</t>
        </is>
      </c>
      <c r="E172" s="162" t="n">
        <v>70</v>
      </c>
      <c r="F172" s="162" t="n">
        <v>74</v>
      </c>
      <c r="G172" s="149">
        <f>G18-(G102+G116+G144)</f>
        <v/>
      </c>
      <c r="H172" s="163">
        <f>1-EXP(-G172/100000)</f>
        <v/>
      </c>
      <c r="J172" s="160" t="inlineStr">
        <is>
          <t>all-inv minus named sites</t>
        </is>
      </c>
    </row>
    <row r="173" ht="15" customHeight="1" s="99">
      <c r="B173" s="161" t="inlineStr">
        <is>
          <t>Other cancers (residual)</t>
        </is>
      </c>
      <c r="C173" s="162" t="inlineStr">
        <is>
          <t>computed</t>
        </is>
      </c>
      <c r="D173" s="162" t="inlineStr">
        <is>
          <t>M</t>
        </is>
      </c>
      <c r="E173" s="162" t="n">
        <v>75</v>
      </c>
      <c r="F173" s="162" t="n">
        <v>79</v>
      </c>
      <c r="G173" s="149">
        <f>G19-(G103+G117+G145)</f>
        <v/>
      </c>
      <c r="H173" s="163">
        <f>1-EXP(-G173/100000)</f>
        <v/>
      </c>
      <c r="J173" s="160" t="inlineStr">
        <is>
          <t>all-inv minus named sites</t>
        </is>
      </c>
    </row>
    <row r="174" ht="15" customHeight="1" s="99">
      <c r="B174" s="161" t="inlineStr">
        <is>
          <t>Other cancers (residual)</t>
        </is>
      </c>
      <c r="C174" s="162" t="inlineStr">
        <is>
          <t>computed</t>
        </is>
      </c>
      <c r="D174" s="162" t="inlineStr">
        <is>
          <t>M</t>
        </is>
      </c>
      <c r="E174" s="162" t="n">
        <v>80</v>
      </c>
      <c r="F174" s="162" t="n">
        <v>84</v>
      </c>
      <c r="G174" s="149">
        <f>G20-(G104+G118+G146)</f>
        <v/>
      </c>
      <c r="H174" s="163">
        <f>1-EXP(-G174/100000)</f>
        <v/>
      </c>
      <c r="J174" s="160" t="inlineStr">
        <is>
          <t>all-inv minus named sites</t>
        </is>
      </c>
    </row>
    <row r="175" ht="15" customHeight="1" s="99">
      <c r="B175" s="161" t="inlineStr">
        <is>
          <t>Other cancers (residual)</t>
        </is>
      </c>
      <c r="C175" s="162" t="inlineStr">
        <is>
          <t>computed</t>
        </is>
      </c>
      <c r="D175" s="162" t="inlineStr">
        <is>
          <t>M</t>
        </is>
      </c>
      <c r="E175" s="162" t="n">
        <v>85</v>
      </c>
      <c r="F175" s="162" t="inlineStr">
        <is>
          <t>+</t>
        </is>
      </c>
      <c r="G175" s="149">
        <f>G21-(G105+G119+G147)</f>
        <v/>
      </c>
      <c r="H175" s="163">
        <f>1-EXP(-G175/100000)</f>
        <v/>
      </c>
      <c r="J175" s="160" t="inlineStr">
        <is>
          <t>all-inv minus named sites</t>
        </is>
      </c>
    </row>
    <row r="177" ht="15" customHeight="1" s="99">
      <c r="B177" s="159" t="inlineStr">
        <is>
          <t>Other cancers (residual, F)</t>
        </is>
      </c>
    </row>
    <row r="178" ht="15" customHeight="1" s="99">
      <c r="B178" s="161" t="inlineStr">
        <is>
          <t>Other cancers (residual)</t>
        </is>
      </c>
      <c r="C178" s="162" t="inlineStr">
        <is>
          <t>computed</t>
        </is>
      </c>
      <c r="D178" s="162" t="inlineStr">
        <is>
          <t>F</t>
        </is>
      </c>
      <c r="E178" s="162" t="n">
        <v>30</v>
      </c>
      <c r="F178" s="162" t="n">
        <v>34</v>
      </c>
      <c r="G178" s="149">
        <f>G24-(G38+G52+G66+G80+G122+G150)</f>
        <v/>
      </c>
      <c r="H178" s="163">
        <f>1-EXP(-G178/100000)</f>
        <v/>
      </c>
      <c r="J178" s="160" t="inlineStr">
        <is>
          <t>all-inv minus named sites</t>
        </is>
      </c>
    </row>
    <row r="179" ht="15" customHeight="1" s="99">
      <c r="B179" s="161" t="inlineStr">
        <is>
          <t>Other cancers (residual)</t>
        </is>
      </c>
      <c r="C179" s="162" t="inlineStr">
        <is>
          <t>computed</t>
        </is>
      </c>
      <c r="D179" s="162" t="inlineStr">
        <is>
          <t>F</t>
        </is>
      </c>
      <c r="E179" s="162" t="n">
        <v>35</v>
      </c>
      <c r="F179" s="162" t="n">
        <v>39</v>
      </c>
      <c r="G179" s="149">
        <f>G25-(G39+G53+G67+G81+G123+G151)</f>
        <v/>
      </c>
      <c r="H179" s="163">
        <f>1-EXP(-G179/100000)</f>
        <v/>
      </c>
      <c r="J179" s="160" t="inlineStr">
        <is>
          <t>all-inv minus named sites</t>
        </is>
      </c>
    </row>
    <row r="180" ht="15" customHeight="1" s="99">
      <c r="B180" s="161" t="inlineStr">
        <is>
          <t>Other cancers (residual)</t>
        </is>
      </c>
      <c r="C180" s="162" t="inlineStr">
        <is>
          <t>computed</t>
        </is>
      </c>
      <c r="D180" s="162" t="inlineStr">
        <is>
          <t>F</t>
        </is>
      </c>
      <c r="E180" s="162" t="n">
        <v>40</v>
      </c>
      <c r="F180" s="162" t="n">
        <v>44</v>
      </c>
      <c r="G180" s="149">
        <f>G26-(G40+G54+G68+G82+G124+G152)</f>
        <v/>
      </c>
      <c r="H180" s="163">
        <f>1-EXP(-G180/100000)</f>
        <v/>
      </c>
      <c r="J180" s="160" t="inlineStr">
        <is>
          <t>all-inv minus named sites</t>
        </is>
      </c>
    </row>
    <row r="181" ht="15" customHeight="1" s="99">
      <c r="B181" s="161" t="inlineStr">
        <is>
          <t>Other cancers (residual)</t>
        </is>
      </c>
      <c r="C181" s="162" t="inlineStr">
        <is>
          <t>computed</t>
        </is>
      </c>
      <c r="D181" s="162" t="inlineStr">
        <is>
          <t>F</t>
        </is>
      </c>
      <c r="E181" s="162" t="n">
        <v>45</v>
      </c>
      <c r="F181" s="162" t="n">
        <v>49</v>
      </c>
      <c r="G181" s="149">
        <f>G27-(G41+G55+G69+G83+G125+G153)</f>
        <v/>
      </c>
      <c r="H181" s="163">
        <f>1-EXP(-G181/100000)</f>
        <v/>
      </c>
      <c r="J181" s="160" t="inlineStr">
        <is>
          <t>all-inv minus named sites</t>
        </is>
      </c>
    </row>
    <row r="182" ht="15" customHeight="1" s="99">
      <c r="B182" s="161" t="inlineStr">
        <is>
          <t>Other cancers (residual)</t>
        </is>
      </c>
      <c r="C182" s="162" t="inlineStr">
        <is>
          <t>computed</t>
        </is>
      </c>
      <c r="D182" s="162" t="inlineStr">
        <is>
          <t>F</t>
        </is>
      </c>
      <c r="E182" s="162" t="n">
        <v>50</v>
      </c>
      <c r="F182" s="162" t="n">
        <v>54</v>
      </c>
      <c r="G182" s="149">
        <f>G28-(G42+G56+G70+G84+G126+G154)</f>
        <v/>
      </c>
      <c r="H182" s="163">
        <f>1-EXP(-G182/100000)</f>
        <v/>
      </c>
      <c r="J182" s="160" t="inlineStr">
        <is>
          <t>all-inv minus named sites</t>
        </is>
      </c>
    </row>
    <row r="183" ht="15" customHeight="1" s="99">
      <c r="B183" s="161" t="inlineStr">
        <is>
          <t>Other cancers (residual)</t>
        </is>
      </c>
      <c r="C183" s="162" t="inlineStr">
        <is>
          <t>computed</t>
        </is>
      </c>
      <c r="D183" s="162" t="inlineStr">
        <is>
          <t>F</t>
        </is>
      </c>
      <c r="E183" s="162" t="n">
        <v>55</v>
      </c>
      <c r="F183" s="162" t="n">
        <v>59</v>
      </c>
      <c r="G183" s="149">
        <f>G29-(G43+G57+G71+G85+G127+G155)</f>
        <v/>
      </c>
      <c r="H183" s="163">
        <f>1-EXP(-G183/100000)</f>
        <v/>
      </c>
      <c r="J183" s="160" t="inlineStr">
        <is>
          <t>all-inv minus named sites</t>
        </is>
      </c>
    </row>
    <row r="184" ht="15" customHeight="1" s="99">
      <c r="B184" s="161" t="inlineStr">
        <is>
          <t>Other cancers (residual)</t>
        </is>
      </c>
      <c r="C184" s="162" t="inlineStr">
        <is>
          <t>computed</t>
        </is>
      </c>
      <c r="D184" s="162" t="inlineStr">
        <is>
          <t>F</t>
        </is>
      </c>
      <c r="E184" s="162" t="n">
        <v>60</v>
      </c>
      <c r="F184" s="162" t="n">
        <v>64</v>
      </c>
      <c r="G184" s="149">
        <f>G30-(G44+G58+G72+G86+G128+G156)</f>
        <v/>
      </c>
      <c r="H184" s="163">
        <f>1-EXP(-G184/100000)</f>
        <v/>
      </c>
      <c r="J184" s="160" t="inlineStr">
        <is>
          <t>all-inv minus named sites</t>
        </is>
      </c>
    </row>
    <row r="185" ht="15" customHeight="1" s="99">
      <c r="B185" s="161" t="inlineStr">
        <is>
          <t>Other cancers (residual)</t>
        </is>
      </c>
      <c r="C185" s="162" t="inlineStr">
        <is>
          <t>computed</t>
        </is>
      </c>
      <c r="D185" s="162" t="inlineStr">
        <is>
          <t>F</t>
        </is>
      </c>
      <c r="E185" s="162" t="n">
        <v>65</v>
      </c>
      <c r="F185" s="162" t="n">
        <v>69</v>
      </c>
      <c r="G185" s="149">
        <f>G31-(G45+G59+G73+G87+G129+G157)</f>
        <v/>
      </c>
      <c r="H185" s="163">
        <f>1-EXP(-G185/100000)</f>
        <v/>
      </c>
      <c r="J185" s="160" t="inlineStr">
        <is>
          <t>all-inv minus named sites</t>
        </is>
      </c>
    </row>
    <row r="186" ht="15" customHeight="1" s="99">
      <c r="B186" s="161" t="inlineStr">
        <is>
          <t>Other cancers (residual)</t>
        </is>
      </c>
      <c r="C186" s="162" t="inlineStr">
        <is>
          <t>computed</t>
        </is>
      </c>
      <c r="D186" s="162" t="inlineStr">
        <is>
          <t>F</t>
        </is>
      </c>
      <c r="E186" s="162" t="n">
        <v>70</v>
      </c>
      <c r="F186" s="162" t="n">
        <v>74</v>
      </c>
      <c r="G186" s="149">
        <f>G32-(G46+G60+G74+G88+G130+G158)</f>
        <v/>
      </c>
      <c r="H186" s="163">
        <f>1-EXP(-G186/100000)</f>
        <v/>
      </c>
      <c r="J186" s="160" t="inlineStr">
        <is>
          <t>all-inv minus named sites</t>
        </is>
      </c>
    </row>
    <row r="187" ht="15" customHeight="1" s="99">
      <c r="B187" s="161" t="inlineStr">
        <is>
          <t>Other cancers (residual)</t>
        </is>
      </c>
      <c r="C187" s="162" t="inlineStr">
        <is>
          <t>computed</t>
        </is>
      </c>
      <c r="D187" s="162" t="inlineStr">
        <is>
          <t>F</t>
        </is>
      </c>
      <c r="E187" s="162" t="n">
        <v>75</v>
      </c>
      <c r="F187" s="162" t="n">
        <v>79</v>
      </c>
      <c r="G187" s="149">
        <f>G33-(G47+G61+G75+G89+G131+G159)</f>
        <v/>
      </c>
      <c r="H187" s="163">
        <f>1-EXP(-G187/100000)</f>
        <v/>
      </c>
      <c r="J187" s="160" t="inlineStr">
        <is>
          <t>all-inv minus named sites</t>
        </is>
      </c>
    </row>
    <row r="188" ht="15" customHeight="1" s="99">
      <c r="B188" s="161" t="inlineStr">
        <is>
          <t>Other cancers (residual)</t>
        </is>
      </c>
      <c r="C188" s="162" t="inlineStr">
        <is>
          <t>computed</t>
        </is>
      </c>
      <c r="D188" s="162" t="inlineStr">
        <is>
          <t>F</t>
        </is>
      </c>
      <c r="E188" s="162" t="n">
        <v>80</v>
      </c>
      <c r="F188" s="162" t="n">
        <v>84</v>
      </c>
      <c r="G188" s="149">
        <f>G34-(G48+G62+G76+G90+G132+G160)</f>
        <v/>
      </c>
      <c r="H188" s="163">
        <f>1-EXP(-G188/100000)</f>
        <v/>
      </c>
      <c r="J188" s="160" t="inlineStr">
        <is>
          <t>all-inv minus named sites</t>
        </is>
      </c>
    </row>
    <row r="189" ht="15" customHeight="1" s="99">
      <c r="B189" s="161" t="inlineStr">
        <is>
          <t>Other cancers (residual)</t>
        </is>
      </c>
      <c r="C189" s="162" t="inlineStr">
        <is>
          <t>computed</t>
        </is>
      </c>
      <c r="D189" s="162" t="inlineStr">
        <is>
          <t>F</t>
        </is>
      </c>
      <c r="E189" s="162" t="n">
        <v>85</v>
      </c>
      <c r="F189" s="162" t="inlineStr">
        <is>
          <t>+</t>
        </is>
      </c>
      <c r="G189" s="149">
        <f>G35-(G49+G63+G77+G91+G133+G161)</f>
        <v/>
      </c>
      <c r="H189" s="163">
        <f>1-EXP(-G189/100000)</f>
        <v/>
      </c>
      <c r="J189" s="160" t="inlineStr">
        <is>
          <t>all-inv minus named sites</t>
        </is>
      </c>
    </row>
    <row r="191" ht="15" customHeight="1" s="99">
      <c r="B191" s="126" t="inlineStr">
        <is>
          <t>Reconciliation</t>
        </is>
      </c>
    </row>
    <row r="192" ht="15" customHeight="1" s="99">
      <c r="B192" s="124" t="inlineStr">
        <is>
          <t>Residual rate &gt;= 0 in all bands (both sexes)</t>
        </is>
      </c>
      <c r="G192" s="146">
        <f>IF(((G164&lt;0)+(G165&lt;0)+(G166&lt;0)+(G167&lt;0)+(G168&lt;0)+(G169&lt;0)+(G170&lt;0)+(G171&lt;0)+(G172&lt;0)+(G173&lt;0)+(G174&lt;0)+(G175&lt;0)+(G178&lt;0)+(G179&lt;0)+(G180&lt;0)+(G181&lt;0)+(G182&lt;0)+(G183&lt;0)+(G184&lt;0)+(G185&lt;0)+(G186&lt;0)+(G187&lt;0)+(G188&lt;0)+(G189&lt;0))=0,"OK","CHECK")</f>
        <v/>
      </c>
    </row>
    <row r="193" ht="15" customHeight="1" s="99">
      <c r="B193" s="124" t="inlineStr">
        <is>
          <t>Breast F annual (3yr/3) vs anchor 3422</t>
        </is>
      </c>
      <c r="G193" s="139">
        <f>SUM(I38:I49)/3</f>
        <v/>
      </c>
    </row>
    <row r="194" ht="15" customHeight="1" s="99">
      <c r="B194" s="124" t="inlineStr">
        <is>
          <t>Prostate M annual (3yr/3) vs anchor 3980</t>
        </is>
      </c>
      <c r="G194" s="139">
        <f>SUM(I94:I105)/3</f>
        <v/>
      </c>
    </row>
    <row r="195" ht="15" customHeight="1" s="99">
      <c r="B195" s="124" t="inlineStr">
        <is>
          <t>Corpus F annual (3yr/3) vs anchor 556</t>
        </is>
      </c>
      <c r="G195" s="139">
        <f>SUM(I80:I91)/3</f>
        <v/>
      </c>
    </row>
    <row r="196" ht="15" customHeight="1" s="99">
      <c r="B196" s="116" t="inlineStr">
        <is>
          <t>Status</t>
        </is>
      </c>
      <c r="G196" s="146">
        <f>IF(G192="OK","Q_INPUTS CONSISTENT","CHECK")</f>
        <v/>
      </c>
    </row>
    <row r="198" ht="15" customHeight="1" s="99">
      <c r="B198" s="116" t="inlineStr">
        <is>
          <t>Scope note</t>
        </is>
      </c>
      <c r="C198" s="158" t="inlineStr">
        <is>
          <t>Invasive cancer only (family I1). Carcinoma-in-situ / early-stage incidence (family I2) not yet pulled; CVD/neuro families pending.</t>
        </is>
      </c>
    </row>
    <row r="201" ht="15" customHeight="1" s="99">
      <c r="B201" s="126" t="inlineStr">
        <is>
          <t>Breast in situ (DCIS) - family I2 early-stage [USED]</t>
        </is>
      </c>
      <c r="J201" s="160" t="inlineStr">
        <is>
          <t>Source: NCRI in-situ incidence 2017-2019 (DCIS, ICD-10 D05), crude rates /100k by 5-year age band.</t>
        </is>
      </c>
    </row>
    <row r="202" ht="15" customHeight="1" s="99">
      <c r="B202" s="148" t="inlineStr">
        <is>
          <t>Family / site</t>
        </is>
      </c>
      <c r="C202" s="148" t="inlineStr">
        <is>
          <t>ICD-10</t>
        </is>
      </c>
      <c r="D202" s="148" t="inlineStr">
        <is>
          <t>Sex</t>
        </is>
      </c>
      <c r="E202" s="148" t="inlineStr">
        <is>
          <t>age lo</t>
        </is>
      </c>
      <c r="F202" s="148" t="inlineStr">
        <is>
          <t>age hi</t>
        </is>
      </c>
      <c r="G202" s="148" t="inlineStr">
        <is>
          <t>rate /100k</t>
        </is>
      </c>
      <c r="H202" s="148" t="inlineStr">
        <is>
          <t>q (annual)</t>
        </is>
      </c>
      <c r="I202" s="148" t="inlineStr">
        <is>
          <t>cases 3yr</t>
        </is>
      </c>
      <c r="J202" s="148" t="inlineStr">
        <is>
          <t>note</t>
        </is>
      </c>
    </row>
    <row r="203" ht="15" customHeight="1" s="99">
      <c r="B203" s="161" t="inlineStr">
        <is>
          <t>Breast in situ (DCIS)</t>
        </is>
      </c>
      <c r="C203" s="162" t="inlineStr">
        <is>
          <t>D05</t>
        </is>
      </c>
      <c r="D203" s="162" t="inlineStr">
        <is>
          <t>F</t>
        </is>
      </c>
      <c r="E203" s="162" t="n">
        <v>30</v>
      </c>
      <c r="F203" s="162" t="n">
        <v>34</v>
      </c>
      <c r="G203" s="147" t="n">
        <v>1.51</v>
      </c>
      <c r="H203" s="163">
        <f>1-EXP(-G203/100000)</f>
        <v/>
      </c>
      <c r="I203" s="164" t="n">
        <v>8</v>
      </c>
    </row>
    <row r="204" ht="15" customHeight="1" s="99">
      <c r="B204" s="161" t="inlineStr">
        <is>
          <t>Breast in situ (DCIS)</t>
        </is>
      </c>
      <c r="C204" s="162" t="inlineStr">
        <is>
          <t>D05</t>
        </is>
      </c>
      <c r="D204" s="162" t="inlineStr">
        <is>
          <t>F</t>
        </is>
      </c>
      <c r="E204" s="162" t="n">
        <v>35</v>
      </c>
      <c r="F204" s="162" t="n">
        <v>39</v>
      </c>
      <c r="G204" s="147" t="n">
        <v>6.49</v>
      </c>
      <c r="H204" s="163">
        <f>1-EXP(-G204/100000)</f>
        <v/>
      </c>
      <c r="I204" s="164" t="n">
        <v>40</v>
      </c>
    </row>
    <row r="205" ht="15" customHeight="1" s="99">
      <c r="B205" s="161" t="inlineStr">
        <is>
          <t>Breast in situ (DCIS)</t>
        </is>
      </c>
      <c r="C205" s="162" t="inlineStr">
        <is>
          <t>D05</t>
        </is>
      </c>
      <c r="D205" s="162" t="inlineStr">
        <is>
          <t>F</t>
        </is>
      </c>
      <c r="E205" s="162" t="n">
        <v>40</v>
      </c>
      <c r="F205" s="162" t="n">
        <v>44</v>
      </c>
      <c r="G205" s="147" t="n">
        <v>15.2</v>
      </c>
      <c r="H205" s="163">
        <f>1-EXP(-G205/100000)</f>
        <v/>
      </c>
      <c r="I205" s="164" t="n">
        <v>86</v>
      </c>
    </row>
    <row r="206" ht="15" customHeight="1" s="99">
      <c r="B206" s="161" t="inlineStr">
        <is>
          <t>Breast in situ (DCIS)</t>
        </is>
      </c>
      <c r="C206" s="162" t="inlineStr">
        <is>
          <t>D05</t>
        </is>
      </c>
      <c r="D206" s="162" t="inlineStr">
        <is>
          <t>F</t>
        </is>
      </c>
      <c r="E206" s="162" t="n">
        <v>45</v>
      </c>
      <c r="F206" s="162" t="n">
        <v>49</v>
      </c>
      <c r="G206" s="147" t="n">
        <v>25.51</v>
      </c>
      <c r="H206" s="163">
        <f>1-EXP(-G206/100000)</f>
        <v/>
      </c>
      <c r="I206" s="164" t="n">
        <v>132</v>
      </c>
    </row>
    <row r="207" ht="15" customHeight="1" s="99">
      <c r="B207" s="161" t="inlineStr">
        <is>
          <t>Breast in situ (DCIS)</t>
        </is>
      </c>
      <c r="C207" s="162" t="inlineStr">
        <is>
          <t>D05</t>
        </is>
      </c>
      <c r="D207" s="162" t="inlineStr">
        <is>
          <t>F</t>
        </is>
      </c>
      <c r="E207" s="162" t="n">
        <v>50</v>
      </c>
      <c r="F207" s="162" t="n">
        <v>54</v>
      </c>
      <c r="G207" s="147" t="n">
        <v>59.32</v>
      </c>
      <c r="H207" s="163">
        <f>1-EXP(-G207/100000)</f>
        <v/>
      </c>
      <c r="I207" s="164" t="n">
        <v>277</v>
      </c>
    </row>
    <row r="208" ht="15" customHeight="1" s="99">
      <c r="B208" s="161" t="inlineStr">
        <is>
          <t>Breast in situ (DCIS)</t>
        </is>
      </c>
      <c r="C208" s="162" t="inlineStr">
        <is>
          <t>D05</t>
        </is>
      </c>
      <c r="D208" s="162" t="inlineStr">
        <is>
          <t>F</t>
        </is>
      </c>
      <c r="E208" s="162" t="n">
        <v>55</v>
      </c>
      <c r="F208" s="162" t="n">
        <v>59</v>
      </c>
      <c r="G208" s="147" t="n">
        <v>39.78</v>
      </c>
      <c r="H208" s="163">
        <f>1-EXP(-G208/100000)</f>
        <v/>
      </c>
      <c r="I208" s="164" t="n">
        <v>170</v>
      </c>
    </row>
    <row r="209" ht="15" customHeight="1" s="99">
      <c r="B209" s="161" t="inlineStr">
        <is>
          <t>Breast in situ (DCIS)</t>
        </is>
      </c>
      <c r="C209" s="162" t="inlineStr">
        <is>
          <t>D05</t>
        </is>
      </c>
      <c r="D209" s="162" t="inlineStr">
        <is>
          <t>F</t>
        </is>
      </c>
      <c r="E209" s="162" t="n">
        <v>60</v>
      </c>
      <c r="F209" s="162" t="n">
        <v>64</v>
      </c>
      <c r="G209" s="147" t="n">
        <v>47.77</v>
      </c>
      <c r="H209" s="163">
        <f>1-EXP(-G209/100000)</f>
        <v/>
      </c>
      <c r="I209" s="164" t="n">
        <v>180</v>
      </c>
    </row>
    <row r="210" ht="15" customHeight="1" s="99">
      <c r="B210" s="161" t="inlineStr">
        <is>
          <t>Breast in situ (DCIS)</t>
        </is>
      </c>
      <c r="C210" s="162" t="inlineStr">
        <is>
          <t>D05</t>
        </is>
      </c>
      <c r="D210" s="162" t="inlineStr">
        <is>
          <t>F</t>
        </is>
      </c>
      <c r="E210" s="162" t="n">
        <v>65</v>
      </c>
      <c r="F210" s="162" t="n">
        <v>69</v>
      </c>
      <c r="G210" s="147" t="n">
        <v>38.88</v>
      </c>
      <c r="H210" s="163">
        <f>1-EXP(-G210/100000)</f>
        <v/>
      </c>
      <c r="I210" s="164" t="n">
        <v>128</v>
      </c>
    </row>
    <row r="211" ht="15" customHeight="1" s="99">
      <c r="B211" s="161" t="inlineStr">
        <is>
          <t>Breast in situ (DCIS)</t>
        </is>
      </c>
      <c r="C211" s="162" t="inlineStr">
        <is>
          <t>D05</t>
        </is>
      </c>
      <c r="D211" s="162" t="inlineStr">
        <is>
          <t>F</t>
        </is>
      </c>
      <c r="E211" s="162" t="n">
        <v>70</v>
      </c>
      <c r="F211" s="162" t="n">
        <v>74</v>
      </c>
      <c r="G211" s="147" t="n">
        <v>21.21</v>
      </c>
      <c r="H211" s="163">
        <f>1-EXP(-G211/100000)</f>
        <v/>
      </c>
      <c r="I211" s="164" t="n">
        <v>58</v>
      </c>
    </row>
    <row r="212" ht="15" customHeight="1" s="99">
      <c r="B212" s="161" t="inlineStr">
        <is>
          <t>Breast in situ (DCIS)</t>
        </is>
      </c>
      <c r="C212" s="162" t="inlineStr">
        <is>
          <t>D05</t>
        </is>
      </c>
      <c r="D212" s="162" t="inlineStr">
        <is>
          <t>F</t>
        </is>
      </c>
      <c r="E212" s="162" t="n">
        <v>75</v>
      </c>
      <c r="F212" s="162" t="n">
        <v>79</v>
      </c>
      <c r="G212" s="147" t="n">
        <v>16.41</v>
      </c>
      <c r="H212" s="163">
        <f>1-EXP(-G212/100000)</f>
        <v/>
      </c>
      <c r="I212" s="164" t="n">
        <v>32</v>
      </c>
    </row>
    <row r="213" ht="15" customHeight="1" s="99">
      <c r="B213" s="161" t="inlineStr">
        <is>
          <t>Breast in situ (DCIS)</t>
        </is>
      </c>
      <c r="C213" s="162" t="inlineStr">
        <is>
          <t>D05</t>
        </is>
      </c>
      <c r="D213" s="162" t="inlineStr">
        <is>
          <t>F</t>
        </is>
      </c>
      <c r="E213" s="162" t="n">
        <v>80</v>
      </c>
      <c r="F213" s="162" t="n">
        <v>84</v>
      </c>
      <c r="G213" s="147" t="n">
        <v>7.66</v>
      </c>
      <c r="H213" s="163">
        <f>1-EXP(-G213/100000)</f>
        <v/>
      </c>
      <c r="I213" s="164" t="n">
        <v>11</v>
      </c>
    </row>
    <row r="214" ht="15" customHeight="1" s="99">
      <c r="B214" s="161" t="inlineStr">
        <is>
          <t>Breast in situ (DCIS)</t>
        </is>
      </c>
      <c r="C214" s="162" t="inlineStr">
        <is>
          <t>D05</t>
        </is>
      </c>
      <c r="D214" s="162" t="inlineStr">
        <is>
          <t>F</t>
        </is>
      </c>
      <c r="E214" s="162" t="n">
        <v>85</v>
      </c>
      <c r="F214" s="162" t="inlineStr">
        <is>
          <t>+</t>
        </is>
      </c>
      <c r="G214" s="147" t="n">
        <v>6.52</v>
      </c>
      <c r="H214" s="163">
        <f>1-EXP(-G214/100000)</f>
        <v/>
      </c>
      <c r="I214" s="164" t="n">
        <v>9</v>
      </c>
    </row>
    <row r="216" ht="15" customHeight="1" s="99">
      <c r="B216" s="126" t="inlineStr">
        <is>
          <t>In-situ inclusion decisions</t>
        </is>
      </c>
    </row>
    <row r="217" ht="15" customHeight="1" s="99">
      <c r="B217" s="158" t="inlineStr">
        <is>
          <t>Breast in situ (DCIS, D05): USED as family I2 -&gt; 'Carcinoma in Situ - Breast' benefit (IL Full; Aviva/NI/RL Partial; Zurich not covered).</t>
        </is>
      </c>
    </row>
    <row r="218" ht="15" customHeight="1" s="99">
      <c r="B218" s="158" t="inlineStr">
        <is>
          <t>Cervix in situ (CIN3, D06): EXCLUDED. CIN3 is a pre-malignant screening lesion (~1,455/yr), not the insured carcinoma-in-situ event; only RL covers cervical in-situ and would not pay routine CIN3. Using it would grossly overstate early-stage value.</t>
        </is>
      </c>
    </row>
    <row r="219" ht="15" customHeight="1" s="99">
      <c r="B219" s="158" t="inlineStr">
        <is>
          <t>Carcinoma of skin in situ (D04) &amp; melanoma in situ (D03): EXCLUDED. No corresponding in-situ benefit in any provider wording (w=0); consistent with excluding non-melanoma skin (C44) on the invasive side.</t>
        </is>
      </c>
    </row>
    <row r="220" ht="15" customHeight="1" s="99">
      <c r="B220" s="158" t="inlineStr">
        <is>
          <t>Colorectal in situ (D01): NOT AVAILABLE (gap); small, and only RL covers it.</t>
        </is>
      </c>
    </row>
    <row r="221" ht="15" customHeight="1" s="99">
      <c r="B221" s="158" t="inlineStr">
        <is>
          <t>Limitation: RL covers nearly all in-situ sites (Partial) but only BREAST in-situ incidence is available, so RL's early-stage breadth is under-represented.</t>
        </is>
      </c>
    </row>
    <row r="222" ht="15" customHeight="1" s="99">
      <c r="B222" s="158" t="inlineStr">
        <is>
          <t>Source: NCRI in-situ pull 2017-2019 (files 22 Jul 2026). Firewall: epidemiology only.</t>
        </is>
      </c>
    </row>
    <row r="225" ht="15" customHeight="1" s="99">
      <c r="B225" s="126" t="inlineStr">
        <is>
          <t>NON-CANCER FAMILIES (broad bands; secondary families)</t>
        </is>
      </c>
    </row>
    <row r="226" ht="15" customHeight="1" s="99">
      <c r="B226" s="148" t="inlineStr">
        <is>
          <t>Family</t>
        </is>
      </c>
      <c r="C226" s="148" t="inlineStr">
        <is>
          <t>code</t>
        </is>
      </c>
      <c r="D226" s="148" t="inlineStr">
        <is>
          <t>Sex</t>
        </is>
      </c>
      <c r="E226" s="148" t="inlineStr">
        <is>
          <t>age lo</t>
        </is>
      </c>
      <c r="F226" s="148" t="inlineStr">
        <is>
          <t>age hi</t>
        </is>
      </c>
      <c r="G226" s="148" t="inlineStr">
        <is>
          <t>rate /100k</t>
        </is>
      </c>
      <c r="H226" s="148" t="inlineStr">
        <is>
          <t>q (annual)</t>
        </is>
      </c>
      <c r="I226" s="148" t="inlineStr">
        <is>
          <t>cases 3yr</t>
        </is>
      </c>
      <c r="J226" s="148" t="inlineStr">
        <is>
          <t>status</t>
        </is>
      </c>
    </row>
    <row r="227" ht="15" customHeight="1" s="99">
      <c r="B227" s="161" t="inlineStr">
        <is>
          <t>Heart attack (AMI)</t>
        </is>
      </c>
      <c r="C227" s="162" t="inlineStr">
        <is>
          <t>I21-22</t>
        </is>
      </c>
      <c r="D227" s="162" t="inlineStr">
        <is>
          <t>M</t>
        </is>
      </c>
      <c r="E227" s="162" t="n">
        <v>15</v>
      </c>
      <c r="F227" s="162" t="n">
        <v>44</v>
      </c>
      <c r="G227" s="147" t="n">
        <v>25.56</v>
      </c>
      <c r="H227" s="163">
        <f>1-EXP(-G227/100000)</f>
        <v/>
      </c>
      <c r="I227" s="164" t="n">
        <v>759</v>
      </c>
      <c r="J227" s="160" t="inlineStr">
        <is>
          <t>HIPE 2017-19 principal dx; broad band; discharges</t>
        </is>
      </c>
    </row>
    <row r="228" ht="15" customHeight="1" s="99">
      <c r="B228" s="161" t="inlineStr">
        <is>
          <t>Heart attack (AMI)</t>
        </is>
      </c>
      <c r="C228" s="162" t="inlineStr">
        <is>
          <t>I21-22</t>
        </is>
      </c>
      <c r="D228" s="162" t="inlineStr">
        <is>
          <t>M</t>
        </is>
      </c>
      <c r="E228" s="162" t="n">
        <v>45</v>
      </c>
      <c r="F228" s="162" t="n">
        <v>64</v>
      </c>
      <c r="G228" s="147" t="n">
        <v>319.29</v>
      </c>
      <c r="H228" s="163">
        <f>1-EXP(-G228/100000)</f>
        <v/>
      </c>
      <c r="I228" s="164" t="n">
        <v>5607</v>
      </c>
      <c r="J228" s="160" t="inlineStr">
        <is>
          <t>HIPE 2017-19 principal dx; broad band; discharges</t>
        </is>
      </c>
    </row>
    <row r="229" ht="15" customHeight="1" s="99">
      <c r="B229" s="161" t="inlineStr">
        <is>
          <t>Heart attack (AMI)</t>
        </is>
      </c>
      <c r="C229" s="162" t="inlineStr">
        <is>
          <t>I21-22</t>
        </is>
      </c>
      <c r="D229" s="162" t="inlineStr">
        <is>
          <t>M</t>
        </is>
      </c>
      <c r="E229" s="162" t="n">
        <v>65</v>
      </c>
      <c r="F229" s="162" t="inlineStr">
        <is>
          <t>+</t>
        </is>
      </c>
      <c r="G229" s="147" t="n">
        <v>744.4299999999999</v>
      </c>
      <c r="H229" s="163">
        <f>1-EXP(-G229/100000)</f>
        <v/>
      </c>
      <c r="I229" s="164" t="n">
        <v>7282</v>
      </c>
      <c r="J229" s="160" t="inlineStr">
        <is>
          <t>HIPE 2017-19 principal dx; broad band; discharges</t>
        </is>
      </c>
    </row>
    <row r="230" ht="15" customHeight="1" s="99">
      <c r="B230" s="161" t="inlineStr">
        <is>
          <t>Heart attack (AMI)</t>
        </is>
      </c>
      <c r="C230" s="162" t="inlineStr">
        <is>
          <t>I21-22</t>
        </is>
      </c>
      <c r="D230" s="162" t="inlineStr">
        <is>
          <t>F</t>
        </is>
      </c>
      <c r="E230" s="162" t="n">
        <v>15</v>
      </c>
      <c r="F230" s="162" t="n">
        <v>44</v>
      </c>
      <c r="G230" s="147" t="n">
        <v>5.81</v>
      </c>
      <c r="H230" s="163">
        <f>1-EXP(-G230/100000)</f>
        <v/>
      </c>
      <c r="I230" s="164" t="n">
        <v>175</v>
      </c>
      <c r="J230" s="160" t="inlineStr">
        <is>
          <t>HIPE 2017-19 principal dx; broad band; discharges</t>
        </is>
      </c>
    </row>
    <row r="231" ht="15" customHeight="1" s="99">
      <c r="B231" s="161" t="inlineStr">
        <is>
          <t>Heart attack (AMI)</t>
        </is>
      </c>
      <c r="C231" s="162" t="inlineStr">
        <is>
          <t>I21-22</t>
        </is>
      </c>
      <c r="D231" s="162" t="inlineStr">
        <is>
          <t>F</t>
        </is>
      </c>
      <c r="E231" s="162" t="n">
        <v>45</v>
      </c>
      <c r="F231" s="162" t="n">
        <v>64</v>
      </c>
      <c r="G231" s="147" t="n">
        <v>79.14</v>
      </c>
      <c r="H231" s="163">
        <f>1-EXP(-G231/100000)</f>
        <v/>
      </c>
      <c r="I231" s="164" t="n">
        <v>1428</v>
      </c>
      <c r="J231" s="160" t="inlineStr">
        <is>
          <t>HIPE 2017-19 principal dx; broad band; discharges</t>
        </is>
      </c>
    </row>
    <row r="232" ht="15" customHeight="1" s="99">
      <c r="B232" s="161" t="inlineStr">
        <is>
          <t>Heart attack (AMI)</t>
        </is>
      </c>
      <c r="C232" s="162" t="inlineStr">
        <is>
          <t>I21-22</t>
        </is>
      </c>
      <c r="D232" s="162" t="inlineStr">
        <is>
          <t>F</t>
        </is>
      </c>
      <c r="E232" s="162" t="n">
        <v>65</v>
      </c>
      <c r="F232" s="162" t="inlineStr">
        <is>
          <t>+</t>
        </is>
      </c>
      <c r="G232" s="147" t="n">
        <v>364.98</v>
      </c>
      <c r="H232" s="163">
        <f>1-EXP(-G232/100000)</f>
        <v/>
      </c>
      <c r="I232" s="164" t="n">
        <v>4017</v>
      </c>
      <c r="J232" s="160" t="inlineStr">
        <is>
          <t>HIPE 2017-19 principal dx; broad band; discharges</t>
        </is>
      </c>
    </row>
    <row r="233" ht="15" customHeight="1" s="99">
      <c r="B233" s="161" t="inlineStr">
        <is>
          <t>Stroke (I60-I69)</t>
        </is>
      </c>
      <c r="C233" s="162" t="inlineStr">
        <is>
          <t>I60-69</t>
        </is>
      </c>
      <c r="D233" s="162" t="inlineStr">
        <is>
          <t>M</t>
        </is>
      </c>
      <c r="E233" s="162" t="n">
        <v>15</v>
      </c>
      <c r="F233" s="162" t="n">
        <v>44</v>
      </c>
      <c r="G233" s="147" t="n">
        <v>24.7</v>
      </c>
      <c r="H233" s="163">
        <f>1-EXP(-G233/100000)</f>
        <v/>
      </c>
      <c r="I233" s="164" t="n">
        <v>732</v>
      </c>
      <c r="J233" s="160" t="inlineStr">
        <is>
          <t>INTERIM: I60-I69 overcounts acute stroke ~20-30% (incl I69 sequelae); replace with I61/I63/I64 (INAS requested)</t>
        </is>
      </c>
    </row>
    <row r="234" ht="15" customHeight="1" s="99">
      <c r="B234" s="161" t="inlineStr">
        <is>
          <t>Stroke (I60-I69)</t>
        </is>
      </c>
      <c r="C234" s="162" t="inlineStr">
        <is>
          <t>I60-69</t>
        </is>
      </c>
      <c r="D234" s="162" t="inlineStr">
        <is>
          <t>M</t>
        </is>
      </c>
      <c r="E234" s="162" t="n">
        <v>45</v>
      </c>
      <c r="F234" s="162" t="n">
        <v>64</v>
      </c>
      <c r="G234" s="147" t="n">
        <v>210.1</v>
      </c>
      <c r="H234" s="163">
        <f>1-EXP(-G234/100000)</f>
        <v/>
      </c>
      <c r="I234" s="164" t="n">
        <v>3623</v>
      </c>
      <c r="J234" s="160" t="inlineStr">
        <is>
          <t>INTERIM: I60-I69 overcounts acute stroke ~20-30% (incl I69 sequelae); replace with I61/I63/I64 (INAS requested)</t>
        </is>
      </c>
    </row>
    <row r="235" ht="15" customHeight="1" s="99">
      <c r="B235" s="161" t="inlineStr">
        <is>
          <t>Stroke (I60-I69)</t>
        </is>
      </c>
      <c r="C235" s="162" t="inlineStr">
        <is>
          <t>I60-69</t>
        </is>
      </c>
      <c r="D235" s="162" t="inlineStr">
        <is>
          <t>M</t>
        </is>
      </c>
      <c r="E235" s="162" t="n">
        <v>65</v>
      </c>
      <c r="F235" s="162" t="inlineStr">
        <is>
          <t>+</t>
        </is>
      </c>
      <c r="G235" s="147" t="n">
        <v>887.4</v>
      </c>
      <c r="H235" s="163">
        <f>1-EXP(-G235/100000)</f>
        <v/>
      </c>
      <c r="I235" s="164" t="n">
        <v>8729</v>
      </c>
      <c r="J235" s="160" t="inlineStr">
        <is>
          <t>INTERIM: I60-I69 overcounts acute stroke ~20-30% (incl I69 sequelae); replace with I61/I63/I64 (INAS requested)</t>
        </is>
      </c>
    </row>
    <row r="236" ht="15" customHeight="1" s="99">
      <c r="B236" s="161" t="inlineStr">
        <is>
          <t>Stroke (I60-I69)</t>
        </is>
      </c>
      <c r="C236" s="162" t="inlineStr">
        <is>
          <t>I60-69</t>
        </is>
      </c>
      <c r="D236" s="162" t="inlineStr">
        <is>
          <t>F</t>
        </is>
      </c>
      <c r="E236" s="162" t="n">
        <v>15</v>
      </c>
      <c r="F236" s="162" t="n">
        <v>44</v>
      </c>
      <c r="G236" s="147" t="n">
        <v>21.5</v>
      </c>
      <c r="H236" s="163">
        <f>1-EXP(-G236/100000)</f>
        <v/>
      </c>
      <c r="I236" s="164" t="n">
        <v>638</v>
      </c>
      <c r="J236" s="160" t="inlineStr">
        <is>
          <t>INTERIM: I60-I69 overcounts acute stroke ~20-30% (incl I69 sequelae); replace with I61/I63/I64 (INAS requested)</t>
        </is>
      </c>
    </row>
    <row r="237" ht="15" customHeight="1" s="99">
      <c r="B237" s="161" t="inlineStr">
        <is>
          <t>Stroke (I60-I69)</t>
        </is>
      </c>
      <c r="C237" s="162" t="inlineStr">
        <is>
          <t>I60-69</t>
        </is>
      </c>
      <c r="D237" s="162" t="inlineStr">
        <is>
          <t>F</t>
        </is>
      </c>
      <c r="E237" s="162" t="n">
        <v>45</v>
      </c>
      <c r="F237" s="162" t="n">
        <v>64</v>
      </c>
      <c r="G237" s="147" t="n">
        <v>125.7</v>
      </c>
      <c r="H237" s="163">
        <f>1-EXP(-G237/100000)</f>
        <v/>
      </c>
      <c r="I237" s="164" t="n">
        <v>2212</v>
      </c>
      <c r="J237" s="160" t="inlineStr">
        <is>
          <t>INTERIM: I60-I69 overcounts acute stroke ~20-30% (incl I69 sequelae); replace with I61/I63/I64 (INAS requested)</t>
        </is>
      </c>
    </row>
    <row r="238" ht="15" customHeight="1" s="99">
      <c r="B238" s="161" t="inlineStr">
        <is>
          <t>Stroke (I60-I69)</t>
        </is>
      </c>
      <c r="C238" s="162" t="inlineStr">
        <is>
          <t>I60-69</t>
        </is>
      </c>
      <c r="D238" s="162" t="inlineStr">
        <is>
          <t>F</t>
        </is>
      </c>
      <c r="E238" s="162" t="n">
        <v>65</v>
      </c>
      <c r="F238" s="162" t="inlineStr">
        <is>
          <t>+</t>
        </is>
      </c>
      <c r="G238" s="147" t="n">
        <v>636.9</v>
      </c>
      <c r="H238" s="163">
        <f>1-EXP(-G238/100000)</f>
        <v/>
      </c>
      <c r="I238" s="164" t="n">
        <v>7486</v>
      </c>
      <c r="J238" s="160" t="inlineStr">
        <is>
          <t>INTERIM: I60-I69 overcounts acute stroke ~20-30% (incl I69 sequelae); replace with I61/I63/I64 (INAS requested)</t>
        </is>
      </c>
    </row>
    <row r="239" ht="15" customHeight="1" s="99">
      <c r="B239" s="161" t="inlineStr">
        <is>
          <t>Multiple sclerosis</t>
        </is>
      </c>
      <c r="C239" s="162" t="inlineStr">
        <is>
          <t>G35</t>
        </is>
      </c>
      <c r="D239" s="162" t="inlineStr">
        <is>
          <t>F</t>
        </is>
      </c>
      <c r="E239" s="162" t="n">
        <v>30</v>
      </c>
      <c r="F239" s="162" t="n">
        <v>64</v>
      </c>
      <c r="G239" s="152">
        <f>$M$239*2*$M$240/(1+$M$240)</f>
        <v/>
      </c>
      <c r="H239" s="163">
        <f>1-EXP(-G239/100000)</f>
        <v/>
      </c>
      <c r="J239" s="160" t="inlineStr">
        <is>
          <t>MODELLED: split computed from crude &amp; F:M ratio (cells M239:M240)</t>
        </is>
      </c>
      <c r="L239" s="165" t="inlineStr">
        <is>
          <t>MS national crude /100k</t>
        </is>
      </c>
      <c r="M239" s="166" t="n">
        <v>6.3</v>
      </c>
      <c r="N239" s="160" t="inlineStr">
        <is>
          <t>crude ~6.3 (O'Connell 2017, 292 cases); F:M ~2.4</t>
        </is>
      </c>
    </row>
    <row r="240" ht="15" customHeight="1" s="99">
      <c r="B240" s="161" t="inlineStr">
        <is>
          <t>Multiple sclerosis</t>
        </is>
      </c>
      <c r="C240" s="162" t="inlineStr">
        <is>
          <t>G35</t>
        </is>
      </c>
      <c r="D240" s="162" t="inlineStr">
        <is>
          <t>M</t>
        </is>
      </c>
      <c r="E240" s="162" t="n">
        <v>30</v>
      </c>
      <c r="F240" s="162" t="n">
        <v>64</v>
      </c>
      <c r="G240" s="152">
        <f>$M$239*2/(1+$M$240)</f>
        <v/>
      </c>
      <c r="H240" s="163">
        <f>1-EXP(-G240/100000)</f>
        <v/>
      </c>
      <c r="J240" s="160" t="inlineStr">
        <is>
          <t>MODELLED: split computed from crude &amp; F:M ratio</t>
        </is>
      </c>
      <c r="L240" s="165" t="inlineStr">
        <is>
          <t>F:M ratio</t>
        </is>
      </c>
      <c r="M240" s="166" t="n">
        <v>2.4</v>
      </c>
    </row>
    <row r="241" ht="15" customHeight="1" s="99">
      <c r="B241" s="161" t="inlineStr">
        <is>
          <t>Kidney failure (ESKD)</t>
        </is>
      </c>
      <c r="C241" s="162" t="inlineStr">
        <is>
          <t>N18.5</t>
        </is>
      </c>
      <c r="D241" s="162" t="inlineStr">
        <is>
          <t>M</t>
        </is>
      </c>
      <c r="E241" s="162" t="n">
        <v>30</v>
      </c>
      <c r="F241" s="162" t="n">
        <v>64</v>
      </c>
      <c r="G241" s="152" t="n">
        <v>8</v>
      </c>
      <c r="H241" s="163">
        <f>1-EXP(-G241/100000)</f>
        <v/>
      </c>
      <c r="J241" s="160" t="inlineStr">
        <is>
          <t>ASSUMPTION (judgment): Irish ESKD incidence ~90-110 pmp (National Renal Office/ERA Ireland), BELOW European ERA average 152 pmp; working-age rate, 64% male skew. Immaterial to ranking.</t>
        </is>
      </c>
    </row>
    <row r="242" ht="15" customHeight="1" s="99">
      <c r="B242" s="161" t="inlineStr">
        <is>
          <t>Kidney failure (ESKD)</t>
        </is>
      </c>
      <c r="C242" s="162" t="inlineStr">
        <is>
          <t>N18.5</t>
        </is>
      </c>
      <c r="D242" s="162" t="inlineStr">
        <is>
          <t>F</t>
        </is>
      </c>
      <c r="E242" s="162" t="n">
        <v>30</v>
      </c>
      <c r="F242" s="162" t="n">
        <v>64</v>
      </c>
      <c r="G242" s="152" t="n">
        <v>5</v>
      </c>
      <c r="H242" s="163">
        <f>1-EXP(-G242/100000)</f>
        <v/>
      </c>
      <c r="J242" s="160" t="inlineStr">
        <is>
          <t>ASSUMPTION (judgment): Irish working-age ESKD, female; see M note. Not the European 152 pmp figure.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2.xml><?xml version="1.0" encoding="utf-8"?>
<worksheet xmlns="http://schemas.openxmlformats.org/spreadsheetml/2006/main">
  <sheetPr filterMode="0">
    <outlinePr summaryBelow="1" summaryRight="1"/>
    <pageSetUpPr fitToPage="0"/>
  </sheetPr>
  <dimension ref="B2:J5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3" customWidth="1" style="98" min="1" max="1"/>
    <col width="16" customWidth="1" style="98" min="2" max="2"/>
    <col width="10" customWidth="1" style="98" min="3" max="4"/>
    <col width="11" customWidth="1" style="98" min="5" max="8"/>
    <col width="12" customWidth="1" style="98" min="9" max="10"/>
  </cols>
  <sheetData>
    <row r="2" ht="18" customHeight="1" s="99">
      <c r="B2" s="114" t="inlineStr">
        <is>
          <t>EPV_cancer - invasive + early-stage (breast) cancer</t>
        </is>
      </c>
    </row>
    <row r="3" ht="15" customHeight="1" s="99">
      <c r="B3" s="158" t="inlineStr">
        <is>
          <t>EPV_j(sex)=S_SI.[ w_inv.b_inv.SUM q_allinv.v^t  +  w_bIS.b_bIS.SUM q_breastDCIS.v^t (female) ]. Entry 35, 30-yr term.</t>
        </is>
      </c>
    </row>
    <row r="5" ht="147.75" customHeight="1" s="99">
      <c r="B5" s="167" t="inlineStr">
        <is>
          <t>SCOPE</t>
        </is>
      </c>
      <c r="C5" s="168" t="inlineStr">
        <is>
          <t>Cancer families only (invasive I1 + breast early-stage I2). In-situ beyond breast, and CVD/neuro families, not yet included. Not the full-book fair value.</t>
        </is>
      </c>
    </row>
    <row r="7" ht="15" customHeight="1" s="99">
      <c r="B7" s="116" t="inlineStr">
        <is>
          <t>S_SI</t>
        </is>
      </c>
      <c r="C7" s="169">
        <f>0.5*322000</f>
        <v/>
      </c>
      <c r="D7" s="158" t="inlineStr">
        <is>
          <t>50% of life-cover benchmark 322,000 (series reference); ratio results invariant to this.</t>
        </is>
      </c>
    </row>
    <row r="8" ht="15" customHeight="1" s="99">
      <c r="B8" s="116" t="inlineStr">
        <is>
          <t>Entry/term</t>
        </is>
      </c>
      <c r="C8" s="137" t="inlineStr">
        <is>
          <t>35 / 30y</t>
        </is>
      </c>
    </row>
    <row r="10" ht="15" customHeight="1" s="99">
      <c r="B10" s="148" t="inlineStr">
        <is>
          <t>t</t>
        </is>
      </c>
      <c r="C10" s="148" t="inlineStr">
        <is>
          <t>age</t>
        </is>
      </c>
      <c r="D10" s="148" t="inlineStr">
        <is>
          <t>q_invM</t>
        </is>
      </c>
      <c r="E10" s="148" t="inlineStr">
        <is>
          <t>q_invF</t>
        </is>
      </c>
      <c r="F10" s="148" t="inlineStr">
        <is>
          <t>q_brF</t>
        </is>
      </c>
      <c r="G10" s="148" t="inlineStr">
        <is>
          <t>v^t</t>
        </is>
      </c>
      <c r="H10" s="148" t="inlineStr">
        <is>
          <t>invM.v</t>
        </is>
      </c>
      <c r="I10" s="148" t="inlineStr">
        <is>
          <t>invF.v</t>
        </is>
      </c>
      <c r="J10" s="148" t="inlineStr">
        <is>
          <t>brF.v</t>
        </is>
      </c>
    </row>
    <row r="11" ht="15" customHeight="1" s="99">
      <c r="B11" s="162" t="n">
        <v>1</v>
      </c>
      <c r="C11" s="162" t="n">
        <v>35</v>
      </c>
      <c r="D11" s="170">
        <f>q_inputs!H11</f>
        <v/>
      </c>
      <c r="E11" s="170">
        <f>q_inputs!H25</f>
        <v/>
      </c>
      <c r="F11" s="170">
        <f>q_inputs!H204</f>
        <v/>
      </c>
      <c r="G11" s="171">
        <f>Discount_v!C18</f>
        <v/>
      </c>
      <c r="H11" s="170">
        <f>D11*G11</f>
        <v/>
      </c>
      <c r="I11" s="170">
        <f>E11*G11</f>
        <v/>
      </c>
      <c r="J11" s="170">
        <f>F11*G11</f>
        <v/>
      </c>
    </row>
    <row r="12" ht="15" customHeight="1" s="99">
      <c r="B12" s="162" t="n">
        <v>2</v>
      </c>
      <c r="C12" s="162" t="n">
        <v>36</v>
      </c>
      <c r="D12" s="170">
        <f>q_inputs!H11</f>
        <v/>
      </c>
      <c r="E12" s="170">
        <f>q_inputs!H25</f>
        <v/>
      </c>
      <c r="F12" s="170">
        <f>q_inputs!H204</f>
        <v/>
      </c>
      <c r="G12" s="171">
        <f>Discount_v!C19</f>
        <v/>
      </c>
      <c r="H12" s="170">
        <f>D12*G12</f>
        <v/>
      </c>
      <c r="I12" s="170">
        <f>E12*G12</f>
        <v/>
      </c>
      <c r="J12" s="170">
        <f>F12*G12</f>
        <v/>
      </c>
    </row>
    <row r="13" ht="15" customHeight="1" s="99">
      <c r="B13" s="162" t="n">
        <v>3</v>
      </c>
      <c r="C13" s="162" t="n">
        <v>37</v>
      </c>
      <c r="D13" s="170">
        <f>q_inputs!H11</f>
        <v/>
      </c>
      <c r="E13" s="170">
        <f>q_inputs!H25</f>
        <v/>
      </c>
      <c r="F13" s="170">
        <f>q_inputs!H204</f>
        <v/>
      </c>
      <c r="G13" s="171">
        <f>Discount_v!C20</f>
        <v/>
      </c>
      <c r="H13" s="170">
        <f>D13*G13</f>
        <v/>
      </c>
      <c r="I13" s="170">
        <f>E13*G13</f>
        <v/>
      </c>
      <c r="J13" s="170">
        <f>F13*G13</f>
        <v/>
      </c>
    </row>
    <row r="14" ht="15" customHeight="1" s="99">
      <c r="B14" s="162" t="n">
        <v>4</v>
      </c>
      <c r="C14" s="162" t="n">
        <v>38</v>
      </c>
      <c r="D14" s="170">
        <f>q_inputs!H11</f>
        <v/>
      </c>
      <c r="E14" s="170">
        <f>q_inputs!H25</f>
        <v/>
      </c>
      <c r="F14" s="170">
        <f>q_inputs!H204</f>
        <v/>
      </c>
      <c r="G14" s="171">
        <f>Discount_v!C21</f>
        <v/>
      </c>
      <c r="H14" s="170">
        <f>D14*G14</f>
        <v/>
      </c>
      <c r="I14" s="170">
        <f>E14*G14</f>
        <v/>
      </c>
      <c r="J14" s="170">
        <f>F14*G14</f>
        <v/>
      </c>
    </row>
    <row r="15" ht="15" customHeight="1" s="99">
      <c r="B15" s="162" t="n">
        <v>5</v>
      </c>
      <c r="C15" s="162" t="n">
        <v>39</v>
      </c>
      <c r="D15" s="170">
        <f>q_inputs!H11</f>
        <v/>
      </c>
      <c r="E15" s="170">
        <f>q_inputs!H25</f>
        <v/>
      </c>
      <c r="F15" s="170">
        <f>q_inputs!H204</f>
        <v/>
      </c>
      <c r="G15" s="171">
        <f>Discount_v!C22</f>
        <v/>
      </c>
      <c r="H15" s="170">
        <f>D15*G15</f>
        <v/>
      </c>
      <c r="I15" s="170">
        <f>E15*G15</f>
        <v/>
      </c>
      <c r="J15" s="170">
        <f>F15*G15</f>
        <v/>
      </c>
    </row>
    <row r="16" ht="15" customHeight="1" s="99">
      <c r="B16" s="162" t="n">
        <v>6</v>
      </c>
      <c r="C16" s="162" t="n">
        <v>40</v>
      </c>
      <c r="D16" s="170">
        <f>q_inputs!H12</f>
        <v/>
      </c>
      <c r="E16" s="170">
        <f>q_inputs!H26</f>
        <v/>
      </c>
      <c r="F16" s="170">
        <f>q_inputs!H205</f>
        <v/>
      </c>
      <c r="G16" s="171">
        <f>Discount_v!C23</f>
        <v/>
      </c>
      <c r="H16" s="170">
        <f>D16*G16</f>
        <v/>
      </c>
      <c r="I16" s="170">
        <f>E16*G16</f>
        <v/>
      </c>
      <c r="J16" s="170">
        <f>F16*G16</f>
        <v/>
      </c>
    </row>
    <row r="17" ht="15" customHeight="1" s="99">
      <c r="B17" s="162" t="n">
        <v>7</v>
      </c>
      <c r="C17" s="162" t="n">
        <v>41</v>
      </c>
      <c r="D17" s="170">
        <f>q_inputs!H12</f>
        <v/>
      </c>
      <c r="E17" s="170">
        <f>q_inputs!H26</f>
        <v/>
      </c>
      <c r="F17" s="170">
        <f>q_inputs!H205</f>
        <v/>
      </c>
      <c r="G17" s="171">
        <f>Discount_v!C24</f>
        <v/>
      </c>
      <c r="H17" s="170">
        <f>D17*G17</f>
        <v/>
      </c>
      <c r="I17" s="170">
        <f>E17*G17</f>
        <v/>
      </c>
      <c r="J17" s="170">
        <f>F17*G17</f>
        <v/>
      </c>
    </row>
    <row r="18" ht="15" customHeight="1" s="99">
      <c r="B18" s="162" t="n">
        <v>8</v>
      </c>
      <c r="C18" s="162" t="n">
        <v>42</v>
      </c>
      <c r="D18" s="170">
        <f>q_inputs!H12</f>
        <v/>
      </c>
      <c r="E18" s="170">
        <f>q_inputs!H26</f>
        <v/>
      </c>
      <c r="F18" s="170">
        <f>q_inputs!H205</f>
        <v/>
      </c>
      <c r="G18" s="171">
        <f>Discount_v!C25</f>
        <v/>
      </c>
      <c r="H18" s="170">
        <f>D18*G18</f>
        <v/>
      </c>
      <c r="I18" s="170">
        <f>E18*G18</f>
        <v/>
      </c>
      <c r="J18" s="170">
        <f>F18*G18</f>
        <v/>
      </c>
    </row>
    <row r="19" ht="15" customHeight="1" s="99">
      <c r="B19" s="162" t="n">
        <v>9</v>
      </c>
      <c r="C19" s="162" t="n">
        <v>43</v>
      </c>
      <c r="D19" s="170">
        <f>q_inputs!H12</f>
        <v/>
      </c>
      <c r="E19" s="170">
        <f>q_inputs!H26</f>
        <v/>
      </c>
      <c r="F19" s="170">
        <f>q_inputs!H205</f>
        <v/>
      </c>
      <c r="G19" s="171">
        <f>Discount_v!C26</f>
        <v/>
      </c>
      <c r="H19" s="170">
        <f>D19*G19</f>
        <v/>
      </c>
      <c r="I19" s="170">
        <f>E19*G19</f>
        <v/>
      </c>
      <c r="J19" s="170">
        <f>F19*G19</f>
        <v/>
      </c>
    </row>
    <row r="20" ht="15" customHeight="1" s="99">
      <c r="B20" s="162" t="n">
        <v>10</v>
      </c>
      <c r="C20" s="162" t="n">
        <v>44</v>
      </c>
      <c r="D20" s="170">
        <f>q_inputs!H12</f>
        <v/>
      </c>
      <c r="E20" s="170">
        <f>q_inputs!H26</f>
        <v/>
      </c>
      <c r="F20" s="170">
        <f>q_inputs!H205</f>
        <v/>
      </c>
      <c r="G20" s="171">
        <f>Discount_v!C27</f>
        <v/>
      </c>
      <c r="H20" s="170">
        <f>D20*G20</f>
        <v/>
      </c>
      <c r="I20" s="170">
        <f>E20*G20</f>
        <v/>
      </c>
      <c r="J20" s="170">
        <f>F20*G20</f>
        <v/>
      </c>
    </row>
    <row r="21" ht="15" customHeight="1" s="99">
      <c r="B21" s="162" t="n">
        <v>11</v>
      </c>
      <c r="C21" s="162" t="n">
        <v>45</v>
      </c>
      <c r="D21" s="170">
        <f>q_inputs!H13</f>
        <v/>
      </c>
      <c r="E21" s="170">
        <f>q_inputs!H27</f>
        <v/>
      </c>
      <c r="F21" s="170">
        <f>q_inputs!H206</f>
        <v/>
      </c>
      <c r="G21" s="171">
        <f>Discount_v!C28</f>
        <v/>
      </c>
      <c r="H21" s="170">
        <f>D21*G21</f>
        <v/>
      </c>
      <c r="I21" s="170">
        <f>E21*G21</f>
        <v/>
      </c>
      <c r="J21" s="170">
        <f>F21*G21</f>
        <v/>
      </c>
    </row>
    <row r="22" ht="15" customHeight="1" s="99">
      <c r="B22" s="162" t="n">
        <v>12</v>
      </c>
      <c r="C22" s="162" t="n">
        <v>46</v>
      </c>
      <c r="D22" s="170">
        <f>q_inputs!H13</f>
        <v/>
      </c>
      <c r="E22" s="170">
        <f>q_inputs!H27</f>
        <v/>
      </c>
      <c r="F22" s="170">
        <f>q_inputs!H206</f>
        <v/>
      </c>
      <c r="G22" s="171">
        <f>Discount_v!C29</f>
        <v/>
      </c>
      <c r="H22" s="170">
        <f>D22*G22</f>
        <v/>
      </c>
      <c r="I22" s="170">
        <f>E22*G22</f>
        <v/>
      </c>
      <c r="J22" s="170">
        <f>F22*G22</f>
        <v/>
      </c>
    </row>
    <row r="23" ht="15" customHeight="1" s="99">
      <c r="B23" s="162" t="n">
        <v>13</v>
      </c>
      <c r="C23" s="162" t="n">
        <v>47</v>
      </c>
      <c r="D23" s="170">
        <f>q_inputs!H13</f>
        <v/>
      </c>
      <c r="E23" s="170">
        <f>q_inputs!H27</f>
        <v/>
      </c>
      <c r="F23" s="170">
        <f>q_inputs!H206</f>
        <v/>
      </c>
      <c r="G23" s="171">
        <f>Discount_v!C30</f>
        <v/>
      </c>
      <c r="H23" s="170">
        <f>D23*G23</f>
        <v/>
      </c>
      <c r="I23" s="170">
        <f>E23*G23</f>
        <v/>
      </c>
      <c r="J23" s="170">
        <f>F23*G23</f>
        <v/>
      </c>
    </row>
    <row r="24" ht="15" customHeight="1" s="99">
      <c r="B24" s="162" t="n">
        <v>14</v>
      </c>
      <c r="C24" s="162" t="n">
        <v>48</v>
      </c>
      <c r="D24" s="170">
        <f>q_inputs!H13</f>
        <v/>
      </c>
      <c r="E24" s="170">
        <f>q_inputs!H27</f>
        <v/>
      </c>
      <c r="F24" s="170">
        <f>q_inputs!H206</f>
        <v/>
      </c>
      <c r="G24" s="171">
        <f>Discount_v!C31</f>
        <v/>
      </c>
      <c r="H24" s="170">
        <f>D24*G24</f>
        <v/>
      </c>
      <c r="I24" s="170">
        <f>E24*G24</f>
        <v/>
      </c>
      <c r="J24" s="170">
        <f>F24*G24</f>
        <v/>
      </c>
    </row>
    <row r="25" ht="15" customHeight="1" s="99">
      <c r="B25" s="162" t="n">
        <v>15</v>
      </c>
      <c r="C25" s="162" t="n">
        <v>49</v>
      </c>
      <c r="D25" s="170">
        <f>q_inputs!H13</f>
        <v/>
      </c>
      <c r="E25" s="170">
        <f>q_inputs!H27</f>
        <v/>
      </c>
      <c r="F25" s="170">
        <f>q_inputs!H206</f>
        <v/>
      </c>
      <c r="G25" s="171">
        <f>Discount_v!C32</f>
        <v/>
      </c>
      <c r="H25" s="170">
        <f>D25*G25</f>
        <v/>
      </c>
      <c r="I25" s="170">
        <f>E25*G25</f>
        <v/>
      </c>
      <c r="J25" s="170">
        <f>F25*G25</f>
        <v/>
      </c>
    </row>
    <row r="26" ht="15" customHeight="1" s="99">
      <c r="B26" s="162" t="n">
        <v>16</v>
      </c>
      <c r="C26" s="162" t="n">
        <v>50</v>
      </c>
      <c r="D26" s="170">
        <f>q_inputs!H14</f>
        <v/>
      </c>
      <c r="E26" s="170">
        <f>q_inputs!H28</f>
        <v/>
      </c>
      <c r="F26" s="170">
        <f>q_inputs!H207</f>
        <v/>
      </c>
      <c r="G26" s="171">
        <f>Discount_v!C33</f>
        <v/>
      </c>
      <c r="H26" s="170">
        <f>D26*G26</f>
        <v/>
      </c>
      <c r="I26" s="170">
        <f>E26*G26</f>
        <v/>
      </c>
      <c r="J26" s="170">
        <f>F26*G26</f>
        <v/>
      </c>
    </row>
    <row r="27" ht="15" customHeight="1" s="99">
      <c r="B27" s="162" t="n">
        <v>17</v>
      </c>
      <c r="C27" s="162" t="n">
        <v>51</v>
      </c>
      <c r="D27" s="170">
        <f>q_inputs!H14</f>
        <v/>
      </c>
      <c r="E27" s="170">
        <f>q_inputs!H28</f>
        <v/>
      </c>
      <c r="F27" s="170">
        <f>q_inputs!H207</f>
        <v/>
      </c>
      <c r="G27" s="171">
        <f>Discount_v!C34</f>
        <v/>
      </c>
      <c r="H27" s="170">
        <f>D27*G27</f>
        <v/>
      </c>
      <c r="I27" s="170">
        <f>E27*G27</f>
        <v/>
      </c>
      <c r="J27" s="170">
        <f>F27*G27</f>
        <v/>
      </c>
    </row>
    <row r="28" ht="15" customHeight="1" s="99">
      <c r="B28" s="162" t="n">
        <v>18</v>
      </c>
      <c r="C28" s="162" t="n">
        <v>52</v>
      </c>
      <c r="D28" s="170">
        <f>q_inputs!H14</f>
        <v/>
      </c>
      <c r="E28" s="170">
        <f>q_inputs!H28</f>
        <v/>
      </c>
      <c r="F28" s="170">
        <f>q_inputs!H207</f>
        <v/>
      </c>
      <c r="G28" s="171">
        <f>Discount_v!C35</f>
        <v/>
      </c>
      <c r="H28" s="170">
        <f>D28*G28</f>
        <v/>
      </c>
      <c r="I28" s="170">
        <f>E28*G28</f>
        <v/>
      </c>
      <c r="J28" s="170">
        <f>F28*G28</f>
        <v/>
      </c>
    </row>
    <row r="29" ht="15" customHeight="1" s="99">
      <c r="B29" s="162" t="n">
        <v>19</v>
      </c>
      <c r="C29" s="162" t="n">
        <v>53</v>
      </c>
      <c r="D29" s="170">
        <f>q_inputs!H14</f>
        <v/>
      </c>
      <c r="E29" s="170">
        <f>q_inputs!H28</f>
        <v/>
      </c>
      <c r="F29" s="170">
        <f>q_inputs!H207</f>
        <v/>
      </c>
      <c r="G29" s="171">
        <f>Discount_v!C36</f>
        <v/>
      </c>
      <c r="H29" s="170">
        <f>D29*G29</f>
        <v/>
      </c>
      <c r="I29" s="170">
        <f>E29*G29</f>
        <v/>
      </c>
      <c r="J29" s="170">
        <f>F29*G29</f>
        <v/>
      </c>
    </row>
    <row r="30" ht="15" customHeight="1" s="99">
      <c r="B30" s="162" t="n">
        <v>20</v>
      </c>
      <c r="C30" s="162" t="n">
        <v>54</v>
      </c>
      <c r="D30" s="170">
        <f>q_inputs!H14</f>
        <v/>
      </c>
      <c r="E30" s="170">
        <f>q_inputs!H28</f>
        <v/>
      </c>
      <c r="F30" s="170">
        <f>q_inputs!H207</f>
        <v/>
      </c>
      <c r="G30" s="171">
        <f>Discount_v!C37</f>
        <v/>
      </c>
      <c r="H30" s="170">
        <f>D30*G30</f>
        <v/>
      </c>
      <c r="I30" s="170">
        <f>E30*G30</f>
        <v/>
      </c>
      <c r="J30" s="170">
        <f>F30*G30</f>
        <v/>
      </c>
    </row>
    <row r="31" ht="15" customHeight="1" s="99">
      <c r="B31" s="162" t="n">
        <v>21</v>
      </c>
      <c r="C31" s="162" t="n">
        <v>55</v>
      </c>
      <c r="D31" s="170">
        <f>q_inputs!H15</f>
        <v/>
      </c>
      <c r="E31" s="170">
        <f>q_inputs!H29</f>
        <v/>
      </c>
      <c r="F31" s="170">
        <f>q_inputs!H208</f>
        <v/>
      </c>
      <c r="G31" s="171">
        <f>Discount_v!C38</f>
        <v/>
      </c>
      <c r="H31" s="170">
        <f>D31*G31</f>
        <v/>
      </c>
      <c r="I31" s="170">
        <f>E31*G31</f>
        <v/>
      </c>
      <c r="J31" s="170">
        <f>F31*G31</f>
        <v/>
      </c>
    </row>
    <row r="32" ht="15" customHeight="1" s="99">
      <c r="B32" s="162" t="n">
        <v>22</v>
      </c>
      <c r="C32" s="162" t="n">
        <v>56</v>
      </c>
      <c r="D32" s="170">
        <f>q_inputs!H15</f>
        <v/>
      </c>
      <c r="E32" s="170">
        <f>q_inputs!H29</f>
        <v/>
      </c>
      <c r="F32" s="170">
        <f>q_inputs!H208</f>
        <v/>
      </c>
      <c r="G32" s="171">
        <f>Discount_v!C39</f>
        <v/>
      </c>
      <c r="H32" s="170">
        <f>D32*G32</f>
        <v/>
      </c>
      <c r="I32" s="170">
        <f>E32*G32</f>
        <v/>
      </c>
      <c r="J32" s="170">
        <f>F32*G32</f>
        <v/>
      </c>
    </row>
    <row r="33" ht="15" customHeight="1" s="99">
      <c r="B33" s="162" t="n">
        <v>23</v>
      </c>
      <c r="C33" s="162" t="n">
        <v>57</v>
      </c>
      <c r="D33" s="170">
        <f>q_inputs!H15</f>
        <v/>
      </c>
      <c r="E33" s="170">
        <f>q_inputs!H29</f>
        <v/>
      </c>
      <c r="F33" s="170">
        <f>q_inputs!H208</f>
        <v/>
      </c>
      <c r="G33" s="171">
        <f>Discount_v!C40</f>
        <v/>
      </c>
      <c r="H33" s="170">
        <f>D33*G33</f>
        <v/>
      </c>
      <c r="I33" s="170">
        <f>E33*G33</f>
        <v/>
      </c>
      <c r="J33" s="170">
        <f>F33*G33</f>
        <v/>
      </c>
    </row>
    <row r="34" ht="15" customHeight="1" s="99">
      <c r="B34" s="162" t="n">
        <v>24</v>
      </c>
      <c r="C34" s="162" t="n">
        <v>58</v>
      </c>
      <c r="D34" s="170">
        <f>q_inputs!H15</f>
        <v/>
      </c>
      <c r="E34" s="170">
        <f>q_inputs!H29</f>
        <v/>
      </c>
      <c r="F34" s="170">
        <f>q_inputs!H208</f>
        <v/>
      </c>
      <c r="G34" s="171">
        <f>Discount_v!C41</f>
        <v/>
      </c>
      <c r="H34" s="170">
        <f>D34*G34</f>
        <v/>
      </c>
      <c r="I34" s="170">
        <f>E34*G34</f>
        <v/>
      </c>
      <c r="J34" s="170">
        <f>F34*G34</f>
        <v/>
      </c>
    </row>
    <row r="35" ht="15" customHeight="1" s="99">
      <c r="B35" s="162" t="n">
        <v>25</v>
      </c>
      <c r="C35" s="162" t="n">
        <v>59</v>
      </c>
      <c r="D35" s="170">
        <f>q_inputs!H15</f>
        <v/>
      </c>
      <c r="E35" s="170">
        <f>q_inputs!H29</f>
        <v/>
      </c>
      <c r="F35" s="170">
        <f>q_inputs!H208</f>
        <v/>
      </c>
      <c r="G35" s="171">
        <f>Discount_v!C42</f>
        <v/>
      </c>
      <c r="H35" s="170">
        <f>D35*G35</f>
        <v/>
      </c>
      <c r="I35" s="170">
        <f>E35*G35</f>
        <v/>
      </c>
      <c r="J35" s="170">
        <f>F35*G35</f>
        <v/>
      </c>
    </row>
    <row r="36" ht="15" customHeight="1" s="99">
      <c r="B36" s="162" t="n">
        <v>26</v>
      </c>
      <c r="C36" s="162" t="n">
        <v>60</v>
      </c>
      <c r="D36" s="170">
        <f>q_inputs!H16</f>
        <v/>
      </c>
      <c r="E36" s="170">
        <f>q_inputs!H30</f>
        <v/>
      </c>
      <c r="F36" s="170">
        <f>q_inputs!H209</f>
        <v/>
      </c>
      <c r="G36" s="171">
        <f>Discount_v!C43</f>
        <v/>
      </c>
      <c r="H36" s="170">
        <f>D36*G36</f>
        <v/>
      </c>
      <c r="I36" s="170">
        <f>E36*G36</f>
        <v/>
      </c>
      <c r="J36" s="170">
        <f>F36*G36</f>
        <v/>
      </c>
    </row>
    <row r="37" ht="15" customHeight="1" s="99">
      <c r="B37" s="162" t="n">
        <v>27</v>
      </c>
      <c r="C37" s="162" t="n">
        <v>61</v>
      </c>
      <c r="D37" s="170">
        <f>q_inputs!H16</f>
        <v/>
      </c>
      <c r="E37" s="170">
        <f>q_inputs!H30</f>
        <v/>
      </c>
      <c r="F37" s="170">
        <f>q_inputs!H209</f>
        <v/>
      </c>
      <c r="G37" s="171">
        <f>Discount_v!C44</f>
        <v/>
      </c>
      <c r="H37" s="170">
        <f>D37*G37</f>
        <v/>
      </c>
      <c r="I37" s="170">
        <f>E37*G37</f>
        <v/>
      </c>
      <c r="J37" s="170">
        <f>F37*G37</f>
        <v/>
      </c>
    </row>
    <row r="38" ht="15" customHeight="1" s="99">
      <c r="B38" s="162" t="n">
        <v>28</v>
      </c>
      <c r="C38" s="162" t="n">
        <v>62</v>
      </c>
      <c r="D38" s="170">
        <f>q_inputs!H16</f>
        <v/>
      </c>
      <c r="E38" s="170">
        <f>q_inputs!H30</f>
        <v/>
      </c>
      <c r="F38" s="170">
        <f>q_inputs!H209</f>
        <v/>
      </c>
      <c r="G38" s="171">
        <f>Discount_v!C45</f>
        <v/>
      </c>
      <c r="H38" s="170">
        <f>D38*G38</f>
        <v/>
      </c>
      <c r="I38" s="170">
        <f>E38*G38</f>
        <v/>
      </c>
      <c r="J38" s="170">
        <f>F38*G38</f>
        <v/>
      </c>
    </row>
    <row r="39" ht="15" customHeight="1" s="99">
      <c r="B39" s="162" t="n">
        <v>29</v>
      </c>
      <c r="C39" s="162" t="n">
        <v>63</v>
      </c>
      <c r="D39" s="170">
        <f>q_inputs!H16</f>
        <v/>
      </c>
      <c r="E39" s="170">
        <f>q_inputs!H30</f>
        <v/>
      </c>
      <c r="F39" s="170">
        <f>q_inputs!H209</f>
        <v/>
      </c>
      <c r="G39" s="171">
        <f>Discount_v!C46</f>
        <v/>
      </c>
      <c r="H39" s="170">
        <f>D39*G39</f>
        <v/>
      </c>
      <c r="I39" s="170">
        <f>E39*G39</f>
        <v/>
      </c>
      <c r="J39" s="170">
        <f>F39*G39</f>
        <v/>
      </c>
    </row>
    <row r="40" ht="15" customHeight="1" s="99">
      <c r="B40" s="162" t="n">
        <v>30</v>
      </c>
      <c r="C40" s="162" t="n">
        <v>64</v>
      </c>
      <c r="D40" s="170">
        <f>q_inputs!H16</f>
        <v/>
      </c>
      <c r="E40" s="170">
        <f>q_inputs!H30</f>
        <v/>
      </c>
      <c r="F40" s="170">
        <f>q_inputs!H209</f>
        <v/>
      </c>
      <c r="G40" s="171">
        <f>Discount_v!C47</f>
        <v/>
      </c>
      <c r="H40" s="170">
        <f>D40*G40</f>
        <v/>
      </c>
      <c r="I40" s="170">
        <f>E40*G40</f>
        <v/>
      </c>
      <c r="J40" s="170">
        <f>F40*G40</f>
        <v/>
      </c>
    </row>
    <row r="41" ht="15" customHeight="1" s="99">
      <c r="B41" s="116" t="inlineStr">
        <is>
          <t>Sum</t>
        </is>
      </c>
      <c r="H41" s="172">
        <f>SUM(H11:H40)</f>
        <v/>
      </c>
      <c r="I41" s="172">
        <f>SUM(I11:I40)</f>
        <v/>
      </c>
      <c r="J41" s="172">
        <f>SUM(J11:J40)</f>
        <v/>
      </c>
    </row>
    <row r="43" ht="15" customHeight="1" s="99">
      <c r="B43" s="126" t="inlineStr">
        <is>
          <t>Cancer EPV by provider (invasive + breast early-stage)</t>
        </is>
      </c>
    </row>
    <row r="44" ht="15" customHeight="1" s="99">
      <c r="B44" s="148" t="inlineStr">
        <is>
          <t>Provider</t>
        </is>
      </c>
      <c r="C44" s="148" t="inlineStr">
        <is>
          <t>w_inv</t>
        </is>
      </c>
      <c r="D44" s="148" t="inlineStr">
        <is>
          <t>w_bIS</t>
        </is>
      </c>
      <c r="E44" s="148" t="inlineStr">
        <is>
          <t>b_bIS</t>
        </is>
      </c>
      <c r="F44" s="148" t="inlineStr">
        <is>
          <t>EPV male</t>
        </is>
      </c>
      <c r="G44" s="148" t="inlineStr">
        <is>
          <t>EPV female</t>
        </is>
      </c>
      <c r="H44" s="148" t="inlineStr">
        <is>
          <t>EPV avg</t>
        </is>
      </c>
    </row>
    <row r="45" ht="15" customHeight="1" s="99">
      <c r="B45" s="124" t="inlineStr">
        <is>
          <t>Aviva</t>
        </is>
      </c>
      <c r="C45" s="173">
        <f>Wording_Scores!C104</f>
        <v/>
      </c>
      <c r="D45" s="173">
        <f>Wording_Scores!C107</f>
        <v/>
      </c>
      <c r="E45" s="173">
        <f>Benefit_b!C109</f>
        <v/>
      </c>
      <c r="F45" s="174">
        <f>C45*Benefit_b!C106*$C$7*H41</f>
        <v/>
      </c>
      <c r="G45" s="174">
        <f>C45*Benefit_b!C106*$C$7*I41+D45*E45*$C$7*J41</f>
        <v/>
      </c>
      <c r="H45" s="175">
        <f>AVERAGE(F45:G45)</f>
        <v/>
      </c>
    </row>
    <row r="46" ht="15" customHeight="1" s="99">
      <c r="B46" s="124" t="inlineStr">
        <is>
          <t>Irish Life</t>
        </is>
      </c>
      <c r="C46" s="173">
        <f>Wording_Scores!D104</f>
        <v/>
      </c>
      <c r="D46" s="173">
        <f>Wording_Scores!D107</f>
        <v/>
      </c>
      <c r="E46" s="173">
        <f>Benefit_b!D109</f>
        <v/>
      </c>
      <c r="F46" s="174">
        <f>C46*Benefit_b!D106*$C$7*H41</f>
        <v/>
      </c>
      <c r="G46" s="174">
        <f>C46*Benefit_b!D106*$C$7*I41+D46*E46*$C$7*J41</f>
        <v/>
      </c>
      <c r="H46" s="175">
        <f>AVERAGE(F46:G46)</f>
        <v/>
      </c>
    </row>
    <row r="47" ht="15" customHeight="1" s="99">
      <c r="B47" s="124" t="inlineStr">
        <is>
          <t>New Ireland</t>
        </is>
      </c>
      <c r="C47" s="173">
        <f>Wording_Scores!E104</f>
        <v/>
      </c>
      <c r="D47" s="173">
        <f>Wording_Scores!E107</f>
        <v/>
      </c>
      <c r="E47" s="173">
        <f>Benefit_b!E109</f>
        <v/>
      </c>
      <c r="F47" s="174">
        <f>C47*Benefit_b!E106*$C$7*H41</f>
        <v/>
      </c>
      <c r="G47" s="174">
        <f>C47*Benefit_b!E106*$C$7*I41+D47*E47*$C$7*J41</f>
        <v/>
      </c>
      <c r="H47" s="175">
        <f>AVERAGE(F47:G47)</f>
        <v/>
      </c>
    </row>
    <row r="48" ht="15" customHeight="1" s="99">
      <c r="B48" s="124" t="inlineStr">
        <is>
          <t>Royal London</t>
        </is>
      </c>
      <c r="C48" s="173">
        <f>Wording_Scores!F104</f>
        <v/>
      </c>
      <c r="D48" s="173">
        <f>Wording_Scores!F107</f>
        <v/>
      </c>
      <c r="E48" s="173">
        <f>Benefit_b!F109</f>
        <v/>
      </c>
      <c r="F48" s="174">
        <f>C48*Benefit_b!F106*$C$7*H41</f>
        <v/>
      </c>
      <c r="G48" s="174">
        <f>C48*Benefit_b!F106*$C$7*I41+D48*E48*$C$7*J41</f>
        <v/>
      </c>
      <c r="H48" s="175">
        <f>AVERAGE(F48:G48)</f>
        <v/>
      </c>
    </row>
    <row r="49" ht="15" customHeight="1" s="99">
      <c r="B49" s="124" t="inlineStr">
        <is>
          <t>Zurich</t>
        </is>
      </c>
      <c r="C49" s="173">
        <f>Wording_Scores!G104</f>
        <v/>
      </c>
      <c r="D49" s="173">
        <f>Wording_Scores!G107</f>
        <v/>
      </c>
      <c r="E49" s="173">
        <f>Benefit_b!G109</f>
        <v/>
      </c>
      <c r="F49" s="174">
        <f>C49*Benefit_b!G106*$C$7*H41</f>
        <v/>
      </c>
      <c r="G49" s="174">
        <f>C49*Benefit_b!G106*$C$7*I41+D49*E49*$C$7*J41</f>
        <v/>
      </c>
      <c r="H49" s="175">
        <f>AVERAGE(F49:G49)</f>
        <v/>
      </c>
    </row>
    <row r="50" ht="15" customHeight="1" s="99">
      <c r="B50" s="116" t="inlineStr">
        <is>
          <t>Note</t>
        </is>
      </c>
      <c r="C50" s="158" t="inlineStr">
        <is>
          <t>Early-stage (breast DCIS) adds most for Irish Life (pays DCIS in full) and nothing for Zurich (not covered), narrowing the invasive-only gaps. Anonymise A-E for publication.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3.xml><?xml version="1.0" encoding="utf-8"?>
<worksheet xmlns="http://schemas.openxmlformats.org/spreadsheetml/2006/main">
  <sheetPr filterMode="0">
    <outlinePr summaryBelow="1" summaryRight="1"/>
    <pageSetUpPr fitToPage="0"/>
  </sheetPr>
  <dimension ref="B2:D28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3" customWidth="1" style="98" min="1" max="1"/>
    <col width="18" customWidth="1" style="98" min="2" max="2"/>
    <col width="11" customWidth="1" style="98" min="3" max="8"/>
  </cols>
  <sheetData>
    <row r="2" ht="18" customHeight="1" s="99">
      <c r="B2" s="114" t="inlineStr">
        <is>
          <t>EPV_noncancer - heart attack, stroke, MS, kidney failure</t>
        </is>
      </c>
    </row>
    <row r="3" ht="15" customHeight="1" s="99">
      <c r="B3" s="158" t="inlineStr">
        <is>
          <t>Broad-band families. EPV_fam(sex)=w.b.S_SI.SUM q.v^t over attained ages 35-64. Stroke = I60-I69 interim (overcount).</t>
        </is>
      </c>
    </row>
    <row r="5" ht="15" customHeight="1" s="99">
      <c r="B5" s="116" t="inlineStr">
        <is>
          <t>S_SI</t>
        </is>
      </c>
      <c r="C5" s="174">
        <f>EPV_cancer!C7</f>
        <v/>
      </c>
    </row>
    <row r="7" ht="15" customHeight="1" s="99">
      <c r="B7" s="161" t="inlineStr">
        <is>
          <t>Sv young (ages 35-44, t1-10)</t>
        </is>
      </c>
      <c r="C7" s="145">
        <f>SUM(Discount_v!C18:C27)</f>
        <v/>
      </c>
    </row>
    <row r="8" ht="15" customHeight="1" s="99">
      <c r="B8" s="161" t="inlineStr">
        <is>
          <t>Sv old (ages 45-64, t11-30)</t>
        </is>
      </c>
      <c r="C8" s="145">
        <f>SUM(Discount_v!C28:C47)</f>
        <v/>
      </c>
    </row>
    <row r="9" ht="15" customHeight="1" s="99">
      <c r="B9" s="161" t="inlineStr">
        <is>
          <t>Sv all (35-64)</t>
        </is>
      </c>
      <c r="C9" s="145">
        <f>C7+C8</f>
        <v/>
      </c>
    </row>
    <row r="10" ht="15" customHeight="1" s="99">
      <c r="B10" s="116" t="inlineStr">
        <is>
          <t>Stroke acute-adj factor</t>
        </is>
      </c>
      <c r="C10" s="176">
        <f>C27/C28</f>
        <v/>
      </c>
      <c r="D10" s="160" t="inlineStr">
        <is>
          <t>Acute-stroke calibration = INAS acute total / HIPE I60-I69 total (both cells at C27:C28). Removes the sequelae/stenosis/subarachnoid overcount. Set numerator to the I61/I63/I64 extract if INAS supplies it.</t>
        </is>
      </c>
    </row>
    <row r="11" ht="15" customHeight="1" s="99">
      <c r="B11" s="126" t="inlineStr">
        <is>
          <t>SUM q.v^t by family and sex</t>
        </is>
      </c>
    </row>
    <row r="12" ht="15" customHeight="1" s="99">
      <c r="B12" s="148" t="inlineStr">
        <is>
          <t>Family</t>
        </is>
      </c>
      <c r="C12" s="148" t="inlineStr">
        <is>
          <t>qv male</t>
        </is>
      </c>
      <c r="D12" s="148" t="inlineStr">
        <is>
          <t>qv female</t>
        </is>
      </c>
    </row>
    <row r="13" ht="15" customHeight="1" s="99">
      <c r="B13" s="124" t="inlineStr">
        <is>
          <t>Heart attack</t>
        </is>
      </c>
      <c r="C13" s="163">
        <f>q_inputs!H227*$C$7+q_inputs!H228*$C$8</f>
        <v/>
      </c>
      <c r="D13" s="163">
        <f>q_inputs!H230*$C$7+q_inputs!H231*$C$8</f>
        <v/>
      </c>
    </row>
    <row r="14" ht="15" customHeight="1" s="99">
      <c r="B14" s="124" t="inlineStr">
        <is>
          <t>Stroke</t>
        </is>
      </c>
      <c r="C14" s="163">
        <f>(q_inputs!H233*$C$7+q_inputs!H234*$C$8)*$C$10</f>
        <v/>
      </c>
      <c r="D14" s="163">
        <f>(q_inputs!H236*$C$7+q_inputs!H237*$C$8)*$C$10</f>
        <v/>
      </c>
    </row>
    <row r="15" ht="15" customHeight="1" s="99">
      <c r="B15" s="124" t="inlineStr">
        <is>
          <t>MS</t>
        </is>
      </c>
      <c r="C15" s="163">
        <f>q_inputs!H240*$C$9</f>
        <v/>
      </c>
      <c r="D15" s="163">
        <f>q_inputs!H239*$C$9</f>
        <v/>
      </c>
    </row>
    <row r="16" ht="15" customHeight="1" s="99">
      <c r="B16" s="124" t="inlineStr">
        <is>
          <t>Kidney failure</t>
        </is>
      </c>
      <c r="C16" s="163">
        <f>q_inputs!H241*$C$9</f>
        <v/>
      </c>
      <c r="D16" s="163">
        <f>q_inputs!H242*$C$9</f>
        <v/>
      </c>
    </row>
    <row r="18" ht="15" customHeight="1" s="99">
      <c r="B18" s="126" t="inlineStr">
        <is>
          <t>EPV (non-cancer) by provider</t>
        </is>
      </c>
    </row>
    <row r="19" ht="15" customHeight="1" s="99">
      <c r="B19" s="148" t="inlineStr">
        <is>
          <t>Provider</t>
        </is>
      </c>
      <c r="C19" s="148" t="inlineStr">
        <is>
          <t>EPV male</t>
        </is>
      </c>
      <c r="D19" s="148" t="inlineStr">
        <is>
          <t>EPV female</t>
        </is>
      </c>
    </row>
    <row r="20" ht="15" customHeight="1" s="99">
      <c r="B20" s="124" t="inlineStr">
        <is>
          <t>Aviva</t>
        </is>
      </c>
      <c r="C20" s="174">
        <f>$C$5*(Wording_Scores!C37*Benefit_b!C39*C13+Wording_Scores!C51*Benefit_b!C53*C14+Wording_Scores!C86*Benefit_b!C88*C15+Wording_Scores!C137*Benefit_b!C139*C16)</f>
        <v/>
      </c>
      <c r="D20" s="174">
        <f>$C$5*(Wording_Scores!C37*Benefit_b!C39*D13+Wording_Scores!C51*Benefit_b!C53*D14+Wording_Scores!C86*Benefit_b!C88*D15+Wording_Scores!C137*Benefit_b!C139*D16)</f>
        <v/>
      </c>
    </row>
    <row r="21" ht="15" customHeight="1" s="99">
      <c r="B21" s="124" t="inlineStr">
        <is>
          <t>Irish Life</t>
        </is>
      </c>
      <c r="C21" s="174">
        <f>$C$5*(Wording_Scores!D37*Benefit_b!D39*C13+Wording_Scores!D51*Benefit_b!D53*C14+Wording_Scores!D86*Benefit_b!D88*C15+Wording_Scores!D137*Benefit_b!D139*C16)</f>
        <v/>
      </c>
      <c r="D21" s="174">
        <f>$C$5*(Wording_Scores!D37*Benefit_b!D39*D13+Wording_Scores!D51*Benefit_b!D53*D14+Wording_Scores!D86*Benefit_b!D88*D15+Wording_Scores!D137*Benefit_b!D139*D16)</f>
        <v/>
      </c>
    </row>
    <row r="22" ht="15" customHeight="1" s="99">
      <c r="B22" s="124" t="inlineStr">
        <is>
          <t>New Ireland</t>
        </is>
      </c>
      <c r="C22" s="174">
        <f>$C$5*(Wording_Scores!E37*Benefit_b!E39*C13+Wording_Scores!E51*Benefit_b!E53*C14+Wording_Scores!E86*Benefit_b!E88*C15+Wording_Scores!E137*Benefit_b!E139*C16)</f>
        <v/>
      </c>
      <c r="D22" s="174">
        <f>$C$5*(Wording_Scores!E37*Benefit_b!E39*D13+Wording_Scores!E51*Benefit_b!E53*D14+Wording_Scores!E86*Benefit_b!E88*D15+Wording_Scores!E137*Benefit_b!E139*D16)</f>
        <v/>
      </c>
    </row>
    <row r="23" ht="15" customHeight="1" s="99">
      <c r="B23" s="124" t="inlineStr">
        <is>
          <t>Royal London</t>
        </is>
      </c>
      <c r="C23" s="174">
        <f>$C$5*(Wording_Scores!F37*Benefit_b!F39*C13+Wording_Scores!F51*Benefit_b!F53*C14+Wording_Scores!F86*Benefit_b!F88*C15+Wording_Scores!F137*Benefit_b!F139*C16)</f>
        <v/>
      </c>
      <c r="D23" s="174">
        <f>$C$5*(Wording_Scores!F37*Benefit_b!F39*D13+Wording_Scores!F51*Benefit_b!F53*D14+Wording_Scores!F86*Benefit_b!F88*D15+Wording_Scores!F137*Benefit_b!F139*D16)</f>
        <v/>
      </c>
    </row>
    <row r="24" ht="15" customHeight="1" s="99">
      <c r="B24" s="124" t="inlineStr">
        <is>
          <t>Zurich</t>
        </is>
      </c>
      <c r="C24" s="174">
        <f>$C$5*(Wording_Scores!G37*Benefit_b!G39*C13+Wording_Scores!G51*Benefit_b!G53*C14+Wording_Scores!G86*Benefit_b!G88*C15+Wording_Scores!G137*Benefit_b!G139*C16)</f>
        <v/>
      </c>
      <c r="D24" s="174">
        <f>$C$5*(Wording_Scores!G37*Benefit_b!G39*D13+Wording_Scores!G51*Benefit_b!G53*D14+Wording_Scores!G86*Benefit_b!G88*D15+Wording_Scores!G137*Benefit_b!G139*D16)</f>
        <v/>
      </c>
    </row>
    <row r="25" ht="15" customHeight="1" s="99">
      <c r="B25" s="116" t="inlineStr">
        <is>
          <t>Note</t>
        </is>
      </c>
      <c r="C25" s="158" t="inlineStr">
        <is>
          <t>Zurich strongest on heart attack/stroke/MS (w=1.0); this block lifts CVD-strong offices - the mirror of the cancer block. Stroke figures are an I60-I69 upper bound pending INAS.</t>
        </is>
      </c>
    </row>
    <row r="27" ht="15" customHeight="1" s="99">
      <c r="B27" s="177" t="inlineStr">
        <is>
          <t>INAS acute stroke (annual, 2022-23 avg)</t>
        </is>
      </c>
      <c r="C27" s="129" t="n">
        <v>6200</v>
      </c>
      <c r="D27" s="160" t="inlineStr">
        <is>
          <t>Sourced: INAS national acute-stroke admissions (~5,961 in 2022, ~6,461 in 2023).</t>
        </is>
      </c>
    </row>
    <row r="28" ht="15" customHeight="1" s="99">
      <c r="B28" s="177" t="inlineStr">
        <is>
          <t>HIPE I60-I69 (annual, 15+, from q_inputs)</t>
        </is>
      </c>
      <c r="C28" s="139">
        <f>SUM(q_inputs!I233:I238)/3</f>
        <v/>
      </c>
      <c r="D28" s="160" t="inlineStr">
        <is>
          <t>Live from the stroke case cells (3-yr total / 3); &lt;15 band excluded (negligible).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4.xml><?xml version="1.0" encoding="utf-8"?>
<worksheet xmlns="http://schemas.openxmlformats.org/spreadsheetml/2006/main">
  <sheetPr filterMode="0">
    <outlinePr summaryBelow="1" summaryRight="1"/>
    <pageSetUpPr fitToPage="0"/>
  </sheetPr>
  <dimension ref="B2:G19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3" customWidth="1" style="98" min="1" max="1"/>
    <col width="15" customWidth="1" style="98" min="2" max="2"/>
    <col width="11" customWidth="1" style="98" min="3" max="7"/>
    <col width="9" customWidth="1" style="98" min="8" max="9"/>
  </cols>
  <sheetData>
    <row r="2" ht="18" customHeight="1" s="99">
      <c r="B2" s="114" t="inlineStr">
        <is>
          <t>Fair_value - fair-value index (cancer + non-cancer)</t>
        </is>
      </c>
    </row>
    <row r="3" ht="15" customHeight="1" s="99">
      <c r="B3" s="158" t="inlineStr">
        <is>
          <t>FV = EPV(all modelled SI benefits) / PV(SI premiums). PV = annual SI premium x annuity a30 (central r).</t>
        </is>
      </c>
    </row>
    <row r="5" ht="273" customHeight="1" s="99">
      <c r="B5" s="167" t="inlineStr">
        <is>
          <t>SCOPE</t>
        </is>
      </c>
      <c r="C5" s="168" t="inlineStr">
        <is>
          <t>Now covers cancer (invasive + breast early-stage) + heart attack + stroke + MS + kidney failure - the large majority of the SI book. Still excludes non-breast in-situ (data-limited) and minor families. Stroke is an I60-I69 upper bound (INAS breakdown pending). MS/ESKD age curves modelled. Directional, not final.</t>
        </is>
      </c>
    </row>
    <row r="7" ht="15" customHeight="1" s="99">
      <c r="B7" s="124" t="inlineStr">
        <is>
          <t>Annuity a30</t>
        </is>
      </c>
      <c r="C7" s="145">
        <f>SUM(Discount_v!C18:C47)</f>
        <v/>
      </c>
    </row>
    <row r="9" ht="15" customHeight="1" s="99">
      <c r="B9" s="126" t="inlineStr">
        <is>
          <t>Fair-value index by provider</t>
        </is>
      </c>
    </row>
    <row r="10" ht="15" customHeight="1" s="99">
      <c r="B10" s="148" t="inlineStr">
        <is>
          <t>Provider</t>
        </is>
      </c>
      <c r="C10" s="148" t="inlineStr">
        <is>
          <t>PV prem</t>
        </is>
      </c>
      <c r="D10" s="148" t="inlineStr">
        <is>
          <t>EPV M</t>
        </is>
      </c>
      <c r="E10" s="148" t="inlineStr">
        <is>
          <t>EPV F</t>
        </is>
      </c>
      <c r="F10" s="148" t="inlineStr">
        <is>
          <t>FV M</t>
        </is>
      </c>
      <c r="G10" s="148" t="inlineStr">
        <is>
          <t>FV F</t>
        </is>
      </c>
    </row>
    <row r="11" ht="15" customHeight="1" s="99">
      <c r="B11" s="124" t="inlineStr">
        <is>
          <t>Aviva</t>
        </is>
      </c>
      <c r="C11" s="174">
        <f>Premiums!H14*$C$7</f>
        <v/>
      </c>
      <c r="D11" s="174">
        <f>EPV_cancer!F45+EPV_noncancer!C20</f>
        <v/>
      </c>
      <c r="E11" s="174">
        <f>EPV_cancer!G45+EPV_noncancer!D20</f>
        <v/>
      </c>
      <c r="F11" s="178">
        <f>D11/C11</f>
        <v/>
      </c>
      <c r="G11" s="178">
        <f>E11/C11</f>
        <v/>
      </c>
    </row>
    <row r="12" ht="15" customHeight="1" s="99">
      <c r="B12" s="124" t="inlineStr">
        <is>
          <t>Irish Life</t>
        </is>
      </c>
      <c r="C12" s="174">
        <f>Premiums!H15*$C$7</f>
        <v/>
      </c>
      <c r="D12" s="174">
        <f>EPV_cancer!F46+EPV_noncancer!C21</f>
        <v/>
      </c>
      <c r="E12" s="174">
        <f>EPV_cancer!G46+EPV_noncancer!D21</f>
        <v/>
      </c>
      <c r="F12" s="178">
        <f>D12/C12</f>
        <v/>
      </c>
      <c r="G12" s="178">
        <f>E12/C12</f>
        <v/>
      </c>
    </row>
    <row r="13" ht="15" customHeight="1" s="99">
      <c r="B13" s="124" t="inlineStr">
        <is>
          <t>New Ireland</t>
        </is>
      </c>
      <c r="C13" s="174">
        <f>Premiums!H16*$C$7</f>
        <v/>
      </c>
      <c r="D13" s="174">
        <f>EPV_cancer!F47+EPV_noncancer!C22</f>
        <v/>
      </c>
      <c r="E13" s="174">
        <f>EPV_cancer!G47+EPV_noncancer!D22</f>
        <v/>
      </c>
      <c r="F13" s="178">
        <f>D13/C13</f>
        <v/>
      </c>
      <c r="G13" s="178">
        <f>E13/C13</f>
        <v/>
      </c>
    </row>
    <row r="14" ht="15" customHeight="1" s="99">
      <c r="B14" s="124" t="inlineStr">
        <is>
          <t>Royal London</t>
        </is>
      </c>
      <c r="C14" s="174">
        <f>Premiums!H13*$C$7</f>
        <v/>
      </c>
      <c r="D14" s="174">
        <f>EPV_cancer!F48+EPV_noncancer!C23</f>
        <v/>
      </c>
      <c r="E14" s="174">
        <f>EPV_cancer!G48+EPV_noncancer!D23</f>
        <v/>
      </c>
      <c r="F14" s="178">
        <f>D14/C14</f>
        <v/>
      </c>
      <c r="G14" s="178">
        <f>E14/C14</f>
        <v/>
      </c>
    </row>
    <row r="15" ht="15" customHeight="1" s="99">
      <c r="B15" s="124" t="inlineStr">
        <is>
          <t>Zurich</t>
        </is>
      </c>
      <c r="C15" s="174">
        <f>Premiums!H17*$C$7</f>
        <v/>
      </c>
      <c r="D15" s="174">
        <f>EPV_cancer!F49+EPV_noncancer!C24</f>
        <v/>
      </c>
      <c r="E15" s="174">
        <f>EPV_cancer!G49+EPV_noncancer!D24</f>
        <v/>
      </c>
      <c r="F15" s="178">
        <f>D15/C15</f>
        <v/>
      </c>
      <c r="G15" s="178">
        <f>E15/C15</f>
        <v/>
      </c>
    </row>
    <row r="17" ht="15" customHeight="1" s="99">
      <c r="B17" s="158" t="inlineStr">
        <is>
          <t>FV = expected present value of benefits per EUR1 of premium PV.</t>
        </is>
      </c>
    </row>
    <row r="18" ht="15" customHeight="1" s="99">
      <c r="B18" s="158" t="inlineStr">
        <is>
          <t>Cancer (Aviva-led) and non-cancer (Zurich-led) pull in different directions - the combined ranking reflects the whole modelled book, not one family.</t>
        </is>
      </c>
    </row>
    <row r="19" ht="15" customHeight="1" s="99">
      <c r="B19" s="158" t="inlineStr">
        <is>
          <t>Anonymise (Provider A-E) for publication.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5.xml><?xml version="1.0" encoding="utf-8"?>
<worksheet xmlns="http://schemas.openxmlformats.org/spreadsheetml/2006/main">
  <sheetPr filterMode="0">
    <outlinePr summaryBelow="1" summaryRight="1"/>
    <pageSetUpPr fitToPage="0"/>
  </sheetPr>
  <dimension ref="A1:Q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sheetData>
    <row r="1" ht="15" customHeight="1" s="99">
      <c r="A1" s="179" t="inlineStr">
        <is>
          <t>Premiums by age (mylife whole-of-market, 24 Jul 2026, guaranteed basis) — life-only, life+SI, derived SI cost</t>
        </is>
      </c>
    </row>
    <row r="2" ht="15" customHeight="1" s="99">
      <c r="A2" s="158" t="inlineStr">
        <is>
          <t>Product: level term, non-smoker, standard health · Life €322,000 · Accelerated SI €161,000 · term to age 65 · unisex premiums</t>
        </is>
      </c>
    </row>
    <row r="4" ht="15" customHeight="1" s="99">
      <c r="A4" s="180" t="inlineStr">
        <is>
          <t>Age</t>
        </is>
      </c>
      <c r="B4" s="180" t="inlineStr">
        <is>
          <t>Term</t>
        </is>
      </c>
      <c r="C4" s="180" t="inlineStr">
        <is>
          <t>Aviva life-only</t>
        </is>
      </c>
      <c r="D4" s="180" t="inlineStr">
        <is>
          <t>Aviva life+SI</t>
        </is>
      </c>
      <c r="E4" s="180" t="inlineStr">
        <is>
          <t>Aviva SI/mo</t>
        </is>
      </c>
      <c r="F4" s="180" t="inlineStr">
        <is>
          <t>Irish Life life-only</t>
        </is>
      </c>
      <c r="G4" s="180" t="inlineStr">
        <is>
          <t>Irish Life life+SI</t>
        </is>
      </c>
      <c r="H4" s="180" t="inlineStr">
        <is>
          <t>Irish Life SI/mo</t>
        </is>
      </c>
      <c r="I4" s="180" t="inlineStr">
        <is>
          <t>New Ireland life-only</t>
        </is>
      </c>
      <c r="J4" s="180" t="inlineStr">
        <is>
          <t>New Ireland life+SI</t>
        </is>
      </c>
      <c r="K4" s="180" t="inlineStr">
        <is>
          <t>New Ireland SI/mo</t>
        </is>
      </c>
      <c r="L4" s="180" t="inlineStr">
        <is>
          <t>Royal London life-only</t>
        </is>
      </c>
      <c r="M4" s="180" t="inlineStr">
        <is>
          <t>Royal London life+SI</t>
        </is>
      </c>
      <c r="N4" s="180" t="inlineStr">
        <is>
          <t>Royal London SI/mo</t>
        </is>
      </c>
      <c r="O4" s="180" t="inlineStr">
        <is>
          <t>Zurich life-only</t>
        </is>
      </c>
      <c r="P4" s="180" t="inlineStr">
        <is>
          <t>Zurich life+SI</t>
        </is>
      </c>
      <c r="Q4" s="180" t="inlineStr">
        <is>
          <t>Zurich SI/mo</t>
        </is>
      </c>
    </row>
    <row r="5" ht="15" customHeight="1" s="99">
      <c r="A5" s="124" t="n">
        <v>30</v>
      </c>
      <c r="B5" s="124" t="n">
        <v>35</v>
      </c>
      <c r="C5" s="181" t="n">
        <v>27.69</v>
      </c>
      <c r="D5" s="181" t="n">
        <v>89.06</v>
      </c>
      <c r="E5" s="182">
        <f>D5-C5</f>
        <v/>
      </c>
      <c r="F5" s="181" t="n">
        <v>29.91</v>
      </c>
      <c r="G5" s="181" t="n">
        <v>90.66</v>
      </c>
      <c r="H5" s="182">
        <f>G5-F5</f>
        <v/>
      </c>
      <c r="I5" s="181" t="n">
        <v>27.87</v>
      </c>
      <c r="J5" s="181" t="n">
        <v>100.69</v>
      </c>
      <c r="K5" s="182">
        <f>J5-I5</f>
        <v/>
      </c>
      <c r="L5" s="181" t="n">
        <v>28.59</v>
      </c>
      <c r="M5" s="181" t="n">
        <v>90.19</v>
      </c>
      <c r="N5" s="182">
        <f>M5-L5</f>
        <v/>
      </c>
      <c r="O5" s="181" t="n">
        <v>28.34</v>
      </c>
      <c r="P5" s="181" t="n">
        <v>97.43000000000001</v>
      </c>
      <c r="Q5" s="182">
        <f>P5-O5</f>
        <v/>
      </c>
    </row>
    <row r="6" ht="15" customHeight="1" s="99">
      <c r="A6" s="124" t="n">
        <v>35</v>
      </c>
      <c r="B6" s="124" t="n">
        <v>30</v>
      </c>
      <c r="C6" s="181" t="n">
        <v>31.99</v>
      </c>
      <c r="D6" s="181" t="n">
        <v>106.4</v>
      </c>
      <c r="E6" s="182">
        <f>D6-C6</f>
        <v/>
      </c>
      <c r="F6" s="181" t="n">
        <v>34.58</v>
      </c>
      <c r="G6" s="181" t="n">
        <v>111.2</v>
      </c>
      <c r="H6" s="182">
        <f>G6-F6</f>
        <v/>
      </c>
      <c r="I6" s="181" t="n">
        <v>32.81</v>
      </c>
      <c r="J6" s="181" t="n">
        <v>109.83</v>
      </c>
      <c r="K6" s="182">
        <f>J6-I6</f>
        <v/>
      </c>
      <c r="L6" s="181" t="n">
        <v>33.16</v>
      </c>
      <c r="M6" s="181" t="n">
        <v>104.98</v>
      </c>
      <c r="N6" s="182">
        <f>M6-L6</f>
        <v/>
      </c>
      <c r="O6" s="181" t="n">
        <v>32.9</v>
      </c>
      <c r="P6" s="181" t="n">
        <v>110.58</v>
      </c>
      <c r="Q6" s="182">
        <f>P6-O6</f>
        <v/>
      </c>
    </row>
    <row r="7" ht="15" customHeight="1" s="99">
      <c r="A7" s="124" t="n">
        <v>40</v>
      </c>
      <c r="B7" s="124" t="n">
        <v>25</v>
      </c>
      <c r="C7" s="181" t="n">
        <v>38.97</v>
      </c>
      <c r="D7" s="181" t="n">
        <v>141.46</v>
      </c>
      <c r="E7" s="182">
        <f>D7-C7</f>
        <v/>
      </c>
      <c r="F7" s="181" t="n">
        <v>42.33</v>
      </c>
      <c r="G7" s="181" t="n">
        <v>134.13</v>
      </c>
      <c r="H7" s="182">
        <f>G7-F7</f>
        <v/>
      </c>
      <c r="I7" s="181" t="n">
        <v>38.82</v>
      </c>
      <c r="J7" s="181" t="n">
        <v>118.8</v>
      </c>
      <c r="K7" s="182">
        <f>J7-I7</f>
        <v/>
      </c>
      <c r="L7" s="181" t="n">
        <v>40.83</v>
      </c>
      <c r="M7" s="181" t="n">
        <v>127.75</v>
      </c>
      <c r="N7" s="182">
        <f>M7-L7</f>
        <v/>
      </c>
      <c r="O7" s="181" t="n">
        <v>40.07</v>
      </c>
      <c r="P7" s="181" t="n">
        <v>134.5</v>
      </c>
      <c r="Q7" s="182">
        <f>P7-O7</f>
        <v/>
      </c>
    </row>
    <row r="8" ht="15" customHeight="1" s="99">
      <c r="A8" s="124" t="n">
        <v>45</v>
      </c>
      <c r="B8" s="124" t="n">
        <v>20</v>
      </c>
      <c r="C8" s="181" t="n">
        <v>52.36</v>
      </c>
      <c r="D8" s="181" t="n">
        <v>174.99</v>
      </c>
      <c r="E8" s="182">
        <f>D8-C8</f>
        <v/>
      </c>
      <c r="F8" s="181" t="n">
        <v>56.34</v>
      </c>
      <c r="G8" s="181" t="n">
        <v>179.29</v>
      </c>
      <c r="H8" s="182">
        <f>G8-F8</f>
        <v/>
      </c>
      <c r="I8" s="181" t="n">
        <v>53.13</v>
      </c>
      <c r="J8" s="181" t="n">
        <v>167.58</v>
      </c>
      <c r="K8" s="182">
        <f>J8-I8</f>
        <v/>
      </c>
      <c r="L8" s="181" t="n">
        <v>55.1</v>
      </c>
      <c r="M8" s="181" t="n">
        <v>167.6</v>
      </c>
      <c r="N8" s="182">
        <f>M8-L8</f>
        <v/>
      </c>
      <c r="O8" s="181" t="n">
        <v>53.84</v>
      </c>
      <c r="P8" s="181" t="n">
        <v>179.38</v>
      </c>
      <c r="Q8" s="182">
        <f>P8-O8</f>
        <v/>
      </c>
    </row>
    <row r="9" ht="15" customHeight="1" s="99">
      <c r="A9" s="124" t="n">
        <v>50</v>
      </c>
      <c r="B9" s="124" t="n">
        <v>15</v>
      </c>
      <c r="C9" s="181" t="n">
        <v>70.11</v>
      </c>
      <c r="D9" s="181" t="n">
        <v>230.43</v>
      </c>
      <c r="E9" s="182">
        <f>D9-C9</f>
        <v/>
      </c>
      <c r="F9" s="181" t="n">
        <v>75.18000000000001</v>
      </c>
      <c r="G9" s="181" t="n">
        <v>232.24</v>
      </c>
      <c r="H9" s="182">
        <f>G9-F9</f>
        <v/>
      </c>
      <c r="I9" s="181" t="n">
        <v>70.26000000000001</v>
      </c>
      <c r="J9" s="181" t="n">
        <v>218.82</v>
      </c>
      <c r="K9" s="182">
        <f>J9-I9</f>
        <v/>
      </c>
      <c r="L9" s="181" t="n">
        <v>78.45999999999999</v>
      </c>
      <c r="M9" s="181" t="n">
        <v>225.56</v>
      </c>
      <c r="N9" s="182">
        <f>M9-L9</f>
        <v/>
      </c>
      <c r="O9" s="181" t="n">
        <v>72.48999999999999</v>
      </c>
      <c r="P9" s="181" t="n">
        <v>242.4</v>
      </c>
      <c r="Q9" s="182">
        <f>P9-O9</f>
        <v/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6.xml><?xml version="1.0" encoding="utf-8"?>
<worksheet xmlns="http://schemas.openxmlformats.org/spreadsheetml/2006/main">
  <sheetPr filterMode="0">
    <outlinePr summaryBelow="1" summaryRight="1"/>
    <pageSetUpPr fitToPage="0"/>
  </sheetPr>
  <dimension ref="A1:Q7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18" customWidth="1" style="98" min="3" max="3"/>
    <col width="10" customWidth="1" style="98" min="4" max="8"/>
  </cols>
  <sheetData>
    <row r="1" ht="15" customHeight="1" s="99">
      <c r="A1" s="179" t="inlineStr">
        <is>
          <t>Portfolio engine — every value is a live formula; no external computation. Validated in-sheet against the single-life result (row 64).</t>
        </is>
      </c>
    </row>
    <row r="3" ht="15" customHeight="1" s="99">
      <c r="A3" s="161" t="inlineStr">
        <is>
          <t>discount r =</t>
        </is>
      </c>
      <c r="B3" s="183">
        <f>Discount_v!C9</f>
        <v/>
      </c>
      <c r="C3" s="165" t="inlineStr">
        <is>
          <t>age</t>
        </is>
      </c>
      <c r="D3" s="134" t="n">
        <v>30</v>
      </c>
      <c r="E3" s="134" t="n">
        <v>35</v>
      </c>
      <c r="F3" s="134" t="n">
        <v>40</v>
      </c>
      <c r="G3" s="134" t="n">
        <v>45</v>
      </c>
      <c r="H3" s="134" t="n">
        <v>50</v>
      </c>
      <c r="M3" s="98" t="n">
        <v>30</v>
      </c>
      <c r="N3" s="98" t="n">
        <v>35</v>
      </c>
      <c r="O3" s="98" t="n">
        <v>40</v>
      </c>
      <c r="P3" s="98" t="n">
        <v>45</v>
      </c>
      <c r="Q3" s="98" t="n">
        <v>50</v>
      </c>
    </row>
    <row r="4" ht="15" customHeight="1" s="99">
      <c r="C4" s="184" t="inlineStr">
        <is>
          <t>term n</t>
        </is>
      </c>
      <c r="D4" s="185">
        <f>65-D3</f>
        <v/>
      </c>
      <c r="E4" s="185">
        <f>65-E3</f>
        <v/>
      </c>
      <c r="F4" s="185">
        <f>65-F3</f>
        <v/>
      </c>
      <c r="G4" s="185">
        <f>65-G3</f>
        <v/>
      </c>
      <c r="H4" s="185">
        <f>65-H3</f>
        <v/>
      </c>
      <c r="K4" s="165" t="inlineStr">
        <is>
          <t>t</t>
        </is>
      </c>
      <c r="L4" s="165" t="inlineStr">
        <is>
          <t>v^t</t>
        </is>
      </c>
      <c r="M4" s="165" t="inlineStr">
        <is>
          <t>att@30</t>
        </is>
      </c>
      <c r="N4" s="165" t="inlineStr">
        <is>
          <t>att@35</t>
        </is>
      </c>
      <c r="O4" s="165" t="inlineStr">
        <is>
          <t>att@40</t>
        </is>
      </c>
      <c r="P4" s="165" t="inlineStr">
        <is>
          <t>att@45</t>
        </is>
      </c>
      <c r="Q4" s="165" t="inlineStr">
        <is>
          <t>att@50</t>
        </is>
      </c>
    </row>
    <row r="5" ht="15" customHeight="1" s="99">
      <c r="C5" s="184" t="inlineStr">
        <is>
          <t>annuity</t>
        </is>
      </c>
      <c r="D5" s="186">
        <f>SUMIFS($L$5:$L$39,$M$5:$M$39,"&gt;0")</f>
        <v/>
      </c>
      <c r="E5" s="186">
        <f>SUMIFS($L$5:$L$39,$N$5:$N$39,"&gt;0")</f>
        <v/>
      </c>
      <c r="F5" s="186">
        <f>SUMIFS($L$5:$L$39,$O$5:$O$39,"&gt;0")</f>
        <v/>
      </c>
      <c r="G5" s="186">
        <f>SUMIFS($L$5:$L$39,$P$5:$P$39,"&gt;0")</f>
        <v/>
      </c>
      <c r="H5" s="186">
        <f>SUMIFS($L$5:$L$39,$Q$5:$Q$39,"&gt;0")</f>
        <v/>
      </c>
      <c r="K5" s="184" t="n">
        <v>1</v>
      </c>
      <c r="L5" s="187">
        <f>(1+$B$3)^-K5</f>
        <v/>
      </c>
      <c r="M5" s="184">
        <f>IF(K5&lt;=65-M$3,M$3+K5-1,"")</f>
        <v/>
      </c>
      <c r="N5" s="184">
        <f>IF(K5&lt;=65-N$3,N$3+K5-1,"")</f>
        <v/>
      </c>
      <c r="O5" s="184">
        <f>IF(K5&lt;=65-O$3,O$3+K5-1,"")</f>
        <v/>
      </c>
      <c r="P5" s="184">
        <f>IF(K5&lt;=65-P$3,P$3+K5-1,"")</f>
        <v/>
      </c>
      <c r="Q5" s="184">
        <f>IF(K5&lt;=65-Q$3,Q$3+K5-1,"")</f>
        <v/>
      </c>
    </row>
    <row r="6" ht="15" customHeight="1" s="99">
      <c r="C6" s="184" t="inlineStr">
        <is>
          <t>SvY (att&lt;=44)</t>
        </is>
      </c>
      <c r="D6" s="186">
        <f>SUMIFS($L$5:$L$39,$M$5:$M$39,"&lt;=44")</f>
        <v/>
      </c>
      <c r="E6" s="186">
        <f>SUMIFS($L$5:$L$39,$N$5:$N$39,"&lt;=44")</f>
        <v/>
      </c>
      <c r="F6" s="186">
        <f>SUMIFS($L$5:$L$39,$O$5:$O$39,"&lt;=44")</f>
        <v/>
      </c>
      <c r="G6" s="186">
        <f>SUMIFS($L$5:$L$39,$P$5:$P$39,"&lt;=44")</f>
        <v/>
      </c>
      <c r="H6" s="186">
        <f>SUMIFS($L$5:$L$39,$Q$5:$Q$39,"&lt;=44")</f>
        <v/>
      </c>
      <c r="K6" s="184" t="n">
        <v>2</v>
      </c>
      <c r="L6" s="187">
        <f>(1+$B$3)^-K6</f>
        <v/>
      </c>
      <c r="M6" s="184">
        <f>IF(K6&lt;=65-M$3,M$3+K6-1,"")</f>
        <v/>
      </c>
      <c r="N6" s="184">
        <f>IF(K6&lt;=65-N$3,N$3+K6-1,"")</f>
        <v/>
      </c>
      <c r="O6" s="184">
        <f>IF(K6&lt;=65-O$3,O$3+K6-1,"")</f>
        <v/>
      </c>
      <c r="P6" s="184">
        <f>IF(K6&lt;=65-P$3,P$3+K6-1,"")</f>
        <v/>
      </c>
      <c r="Q6" s="184">
        <f>IF(K6&lt;=65-Q$3,Q$3+K6-1,"")</f>
        <v/>
      </c>
    </row>
    <row r="7" ht="15" customHeight="1" s="99">
      <c r="C7" s="184" t="inlineStr">
        <is>
          <t>SvO (att 45-64)</t>
        </is>
      </c>
      <c r="D7" s="186">
        <f>SUMIFS($L$5:$L$39,$M$5:$M$39,"&gt;=45")</f>
        <v/>
      </c>
      <c r="E7" s="186">
        <f>SUMIFS($L$5:$L$39,$N$5:$N$39,"&gt;=45")</f>
        <v/>
      </c>
      <c r="F7" s="186">
        <f>SUMIFS($L$5:$L$39,$O$5:$O$39,"&gt;=45")</f>
        <v/>
      </c>
      <c r="G7" s="186">
        <f>SUMIFS($L$5:$L$39,$P$5:$P$39,"&gt;=45")</f>
        <v/>
      </c>
      <c r="H7" s="186">
        <f>SUMIFS($L$5:$L$39,$Q$5:$Q$39,"&gt;=45")</f>
        <v/>
      </c>
      <c r="K7" s="184" t="n">
        <v>3</v>
      </c>
      <c r="L7" s="187">
        <f>(1+$B$3)^-K7</f>
        <v/>
      </c>
      <c r="M7" s="184">
        <f>IF(K7&lt;=65-M$3,M$3+K7-1,"")</f>
        <v/>
      </c>
      <c r="N7" s="184">
        <f>IF(K7&lt;=65-N$3,N$3+K7-1,"")</f>
        <v/>
      </c>
      <c r="O7" s="184">
        <f>IF(K7&lt;=65-O$3,O$3+K7-1,"")</f>
        <v/>
      </c>
      <c r="P7" s="184">
        <f>IF(K7&lt;=65-P$3,P$3+K7-1,"")</f>
        <v/>
      </c>
      <c r="Q7" s="184">
        <f>IF(K7&lt;=65-Q$3,Q$3+K7-1,"")</f>
        <v/>
      </c>
    </row>
    <row r="8" ht="15" customHeight="1" s="99">
      <c r="C8" s="184" t="inlineStr">
        <is>
          <t>W band 30-34</t>
        </is>
      </c>
      <c r="D8" s="186">
        <f>SUMIFS($L$5:$L$39,$M$5:$M$39,"&gt;="&amp;30,$M$5:$M$39,"&lt;="&amp;34)</f>
        <v/>
      </c>
      <c r="E8" s="186">
        <f>SUMIFS($L$5:$L$39,$N$5:$N$39,"&gt;="&amp;30,$N$5:$N$39,"&lt;="&amp;34)</f>
        <v/>
      </c>
      <c r="F8" s="186">
        <f>SUMIFS($L$5:$L$39,$O$5:$O$39,"&gt;="&amp;30,$O$5:$O$39,"&lt;="&amp;34)</f>
        <v/>
      </c>
      <c r="G8" s="186">
        <f>SUMIFS($L$5:$L$39,$P$5:$P$39,"&gt;="&amp;30,$P$5:$P$39,"&lt;="&amp;34)</f>
        <v/>
      </c>
      <c r="H8" s="186">
        <f>SUMIFS($L$5:$L$39,$Q$5:$Q$39,"&gt;="&amp;30,$Q$5:$Q$39,"&lt;="&amp;34)</f>
        <v/>
      </c>
      <c r="K8" s="184" t="n">
        <v>4</v>
      </c>
      <c r="L8" s="187">
        <f>(1+$B$3)^-K8</f>
        <v/>
      </c>
      <c r="M8" s="184">
        <f>IF(K8&lt;=65-M$3,M$3+K8-1,"")</f>
        <v/>
      </c>
      <c r="N8" s="184">
        <f>IF(K8&lt;=65-N$3,N$3+K8-1,"")</f>
        <v/>
      </c>
      <c r="O8" s="184">
        <f>IF(K8&lt;=65-O$3,O$3+K8-1,"")</f>
        <v/>
      </c>
      <c r="P8" s="184">
        <f>IF(K8&lt;=65-P$3,P$3+K8-1,"")</f>
        <v/>
      </c>
      <c r="Q8" s="184">
        <f>IF(K8&lt;=65-Q$3,Q$3+K8-1,"")</f>
        <v/>
      </c>
    </row>
    <row r="9" ht="15" customHeight="1" s="99">
      <c r="C9" s="184" t="inlineStr">
        <is>
          <t>W band 35-39</t>
        </is>
      </c>
      <c r="D9" s="186">
        <f>SUMIFS($L$5:$L$39,$M$5:$M$39,"&gt;="&amp;35,$M$5:$M$39,"&lt;="&amp;39)</f>
        <v/>
      </c>
      <c r="E9" s="186">
        <f>SUMIFS($L$5:$L$39,$N$5:$N$39,"&gt;="&amp;35,$N$5:$N$39,"&lt;="&amp;39)</f>
        <v/>
      </c>
      <c r="F9" s="186">
        <f>SUMIFS($L$5:$L$39,$O$5:$O$39,"&gt;="&amp;35,$O$5:$O$39,"&lt;="&amp;39)</f>
        <v/>
      </c>
      <c r="G9" s="186">
        <f>SUMIFS($L$5:$L$39,$P$5:$P$39,"&gt;="&amp;35,$P$5:$P$39,"&lt;="&amp;39)</f>
        <v/>
      </c>
      <c r="H9" s="186">
        <f>SUMIFS($L$5:$L$39,$Q$5:$Q$39,"&gt;="&amp;35,$Q$5:$Q$39,"&lt;="&amp;39)</f>
        <v/>
      </c>
      <c r="K9" s="184" t="n">
        <v>5</v>
      </c>
      <c r="L9" s="187">
        <f>(1+$B$3)^-K9</f>
        <v/>
      </c>
      <c r="M9" s="184">
        <f>IF(K9&lt;=65-M$3,M$3+K9-1,"")</f>
        <v/>
      </c>
      <c r="N9" s="184">
        <f>IF(K9&lt;=65-N$3,N$3+K9-1,"")</f>
        <v/>
      </c>
      <c r="O9" s="184">
        <f>IF(K9&lt;=65-O$3,O$3+K9-1,"")</f>
        <v/>
      </c>
      <c r="P9" s="184">
        <f>IF(K9&lt;=65-P$3,P$3+K9-1,"")</f>
        <v/>
      </c>
      <c r="Q9" s="184">
        <f>IF(K9&lt;=65-Q$3,Q$3+K9-1,"")</f>
        <v/>
      </c>
    </row>
    <row r="10" ht="15" customHeight="1" s="99">
      <c r="C10" s="184" t="inlineStr">
        <is>
          <t>W band 40-44</t>
        </is>
      </c>
      <c r="D10" s="186">
        <f>SUMIFS($L$5:$L$39,$M$5:$M$39,"&gt;="&amp;40,$M$5:$M$39,"&lt;="&amp;44)</f>
        <v/>
      </c>
      <c r="E10" s="186">
        <f>SUMIFS($L$5:$L$39,$N$5:$N$39,"&gt;="&amp;40,$N$5:$N$39,"&lt;="&amp;44)</f>
        <v/>
      </c>
      <c r="F10" s="186">
        <f>SUMIFS($L$5:$L$39,$O$5:$O$39,"&gt;="&amp;40,$O$5:$O$39,"&lt;="&amp;44)</f>
        <v/>
      </c>
      <c r="G10" s="186">
        <f>SUMIFS($L$5:$L$39,$P$5:$P$39,"&gt;="&amp;40,$P$5:$P$39,"&lt;="&amp;44)</f>
        <v/>
      </c>
      <c r="H10" s="186">
        <f>SUMIFS($L$5:$L$39,$Q$5:$Q$39,"&gt;="&amp;40,$Q$5:$Q$39,"&lt;="&amp;44)</f>
        <v/>
      </c>
      <c r="K10" s="184" t="n">
        <v>6</v>
      </c>
      <c r="L10" s="187">
        <f>(1+$B$3)^-K10</f>
        <v/>
      </c>
      <c r="M10" s="184">
        <f>IF(K10&lt;=65-M$3,M$3+K10-1,"")</f>
        <v/>
      </c>
      <c r="N10" s="184">
        <f>IF(K10&lt;=65-N$3,N$3+K10-1,"")</f>
        <v/>
      </c>
      <c r="O10" s="184">
        <f>IF(K10&lt;=65-O$3,O$3+K10-1,"")</f>
        <v/>
      </c>
      <c r="P10" s="184">
        <f>IF(K10&lt;=65-P$3,P$3+K10-1,"")</f>
        <v/>
      </c>
      <c r="Q10" s="184">
        <f>IF(K10&lt;=65-Q$3,Q$3+K10-1,"")</f>
        <v/>
      </c>
    </row>
    <row r="11" ht="15" customHeight="1" s="99">
      <c r="C11" s="184" t="inlineStr">
        <is>
          <t>W band 45-49</t>
        </is>
      </c>
      <c r="D11" s="186">
        <f>SUMIFS($L$5:$L$39,$M$5:$M$39,"&gt;="&amp;45,$M$5:$M$39,"&lt;="&amp;49)</f>
        <v/>
      </c>
      <c r="E11" s="186">
        <f>SUMIFS($L$5:$L$39,$N$5:$N$39,"&gt;="&amp;45,$N$5:$N$39,"&lt;="&amp;49)</f>
        <v/>
      </c>
      <c r="F11" s="186">
        <f>SUMIFS($L$5:$L$39,$O$5:$O$39,"&gt;="&amp;45,$O$5:$O$39,"&lt;="&amp;49)</f>
        <v/>
      </c>
      <c r="G11" s="186">
        <f>SUMIFS($L$5:$L$39,$P$5:$P$39,"&gt;="&amp;45,$P$5:$P$39,"&lt;="&amp;49)</f>
        <v/>
      </c>
      <c r="H11" s="186">
        <f>SUMIFS($L$5:$L$39,$Q$5:$Q$39,"&gt;="&amp;45,$Q$5:$Q$39,"&lt;="&amp;49)</f>
        <v/>
      </c>
      <c r="K11" s="184" t="n">
        <v>7</v>
      </c>
      <c r="L11" s="187">
        <f>(1+$B$3)^-K11</f>
        <v/>
      </c>
      <c r="M11" s="184">
        <f>IF(K11&lt;=65-M$3,M$3+K11-1,"")</f>
        <v/>
      </c>
      <c r="N11" s="184">
        <f>IF(K11&lt;=65-N$3,N$3+K11-1,"")</f>
        <v/>
      </c>
      <c r="O11" s="184">
        <f>IF(K11&lt;=65-O$3,O$3+K11-1,"")</f>
        <v/>
      </c>
      <c r="P11" s="184">
        <f>IF(K11&lt;=65-P$3,P$3+K11-1,"")</f>
        <v/>
      </c>
      <c r="Q11" s="184">
        <f>IF(K11&lt;=65-Q$3,Q$3+K11-1,"")</f>
        <v/>
      </c>
    </row>
    <row r="12" ht="15" customHeight="1" s="99">
      <c r="C12" s="184" t="inlineStr">
        <is>
          <t>W band 50-54</t>
        </is>
      </c>
      <c r="D12" s="186">
        <f>SUMIFS($L$5:$L$39,$M$5:$M$39,"&gt;="&amp;50,$M$5:$M$39,"&lt;="&amp;54)</f>
        <v/>
      </c>
      <c r="E12" s="186">
        <f>SUMIFS($L$5:$L$39,$N$5:$N$39,"&gt;="&amp;50,$N$5:$N$39,"&lt;="&amp;54)</f>
        <v/>
      </c>
      <c r="F12" s="186">
        <f>SUMIFS($L$5:$L$39,$O$5:$O$39,"&gt;="&amp;50,$O$5:$O$39,"&lt;="&amp;54)</f>
        <v/>
      </c>
      <c r="G12" s="186">
        <f>SUMIFS($L$5:$L$39,$P$5:$P$39,"&gt;="&amp;50,$P$5:$P$39,"&lt;="&amp;54)</f>
        <v/>
      </c>
      <c r="H12" s="186">
        <f>SUMIFS($L$5:$L$39,$Q$5:$Q$39,"&gt;="&amp;50,$Q$5:$Q$39,"&lt;="&amp;54)</f>
        <v/>
      </c>
      <c r="K12" s="184" t="n">
        <v>8</v>
      </c>
      <c r="L12" s="187">
        <f>(1+$B$3)^-K12</f>
        <v/>
      </c>
      <c r="M12" s="184">
        <f>IF(K12&lt;=65-M$3,M$3+K12-1,"")</f>
        <v/>
      </c>
      <c r="N12" s="184">
        <f>IF(K12&lt;=65-N$3,N$3+K12-1,"")</f>
        <v/>
      </c>
      <c r="O12" s="184">
        <f>IF(K12&lt;=65-O$3,O$3+K12-1,"")</f>
        <v/>
      </c>
      <c r="P12" s="184">
        <f>IF(K12&lt;=65-P$3,P$3+K12-1,"")</f>
        <v/>
      </c>
      <c r="Q12" s="184">
        <f>IF(K12&lt;=65-Q$3,Q$3+K12-1,"")</f>
        <v/>
      </c>
    </row>
    <row r="13" ht="15" customHeight="1" s="99">
      <c r="C13" s="184" t="inlineStr">
        <is>
          <t>W band 55-59</t>
        </is>
      </c>
      <c r="D13" s="186">
        <f>SUMIFS($L$5:$L$39,$M$5:$M$39,"&gt;="&amp;55,$M$5:$M$39,"&lt;="&amp;59)</f>
        <v/>
      </c>
      <c r="E13" s="186">
        <f>SUMIFS($L$5:$L$39,$N$5:$N$39,"&gt;="&amp;55,$N$5:$N$39,"&lt;="&amp;59)</f>
        <v/>
      </c>
      <c r="F13" s="186">
        <f>SUMIFS($L$5:$L$39,$O$5:$O$39,"&gt;="&amp;55,$O$5:$O$39,"&lt;="&amp;59)</f>
        <v/>
      </c>
      <c r="G13" s="186">
        <f>SUMIFS($L$5:$L$39,$P$5:$P$39,"&gt;="&amp;55,$P$5:$P$39,"&lt;="&amp;59)</f>
        <v/>
      </c>
      <c r="H13" s="186">
        <f>SUMIFS($L$5:$L$39,$Q$5:$Q$39,"&gt;="&amp;55,$Q$5:$Q$39,"&lt;="&amp;59)</f>
        <v/>
      </c>
      <c r="K13" s="184" t="n">
        <v>9</v>
      </c>
      <c r="L13" s="187">
        <f>(1+$B$3)^-K13</f>
        <v/>
      </c>
      <c r="M13" s="184">
        <f>IF(K13&lt;=65-M$3,M$3+K13-1,"")</f>
        <v/>
      </c>
      <c r="N13" s="184">
        <f>IF(K13&lt;=65-N$3,N$3+K13-1,"")</f>
        <v/>
      </c>
      <c r="O13" s="184">
        <f>IF(K13&lt;=65-O$3,O$3+K13-1,"")</f>
        <v/>
      </c>
      <c r="P13" s="184">
        <f>IF(K13&lt;=65-P$3,P$3+K13-1,"")</f>
        <v/>
      </c>
      <c r="Q13" s="184">
        <f>IF(K13&lt;=65-Q$3,Q$3+K13-1,"")</f>
        <v/>
      </c>
    </row>
    <row r="14" ht="15" customHeight="1" s="99">
      <c r="C14" s="184" t="inlineStr">
        <is>
          <t>W band 60-64</t>
        </is>
      </c>
      <c r="D14" s="186">
        <f>SUMIFS($L$5:$L$39,$M$5:$M$39,"&gt;="&amp;60,$M$5:$M$39,"&lt;="&amp;64)</f>
        <v/>
      </c>
      <c r="E14" s="186">
        <f>SUMIFS($L$5:$L$39,$N$5:$N$39,"&gt;="&amp;60,$N$5:$N$39,"&lt;="&amp;64)</f>
        <v/>
      </c>
      <c r="F14" s="186">
        <f>SUMIFS($L$5:$L$39,$O$5:$O$39,"&gt;="&amp;60,$O$5:$O$39,"&lt;="&amp;64)</f>
        <v/>
      </c>
      <c r="G14" s="186">
        <f>SUMIFS($L$5:$L$39,$P$5:$P$39,"&gt;="&amp;60,$P$5:$P$39,"&lt;="&amp;64)</f>
        <v/>
      </c>
      <c r="H14" s="186">
        <f>SUMIFS($L$5:$L$39,$Q$5:$Q$39,"&gt;="&amp;60,$Q$5:$Q$39,"&lt;="&amp;64)</f>
        <v/>
      </c>
      <c r="K14" s="184" t="n">
        <v>10</v>
      </c>
      <c r="L14" s="187">
        <f>(1+$B$3)^-K14</f>
        <v/>
      </c>
      <c r="M14" s="184">
        <f>IF(K14&lt;=65-M$3,M$3+K14-1,"")</f>
        <v/>
      </c>
      <c r="N14" s="184">
        <f>IF(K14&lt;=65-N$3,N$3+K14-1,"")</f>
        <v/>
      </c>
      <c r="O14" s="184">
        <f>IF(K14&lt;=65-O$3,O$3+K14-1,"")</f>
        <v/>
      </c>
      <c r="P14" s="184">
        <f>IF(K14&lt;=65-P$3,P$3+K14-1,"")</f>
        <v/>
      </c>
      <c r="Q14" s="184">
        <f>IF(K14&lt;=65-Q$3,Q$3+K14-1,"")</f>
        <v/>
      </c>
    </row>
    <row r="15" ht="15" customHeight="1" s="99">
      <c r="D15" s="186" t="n"/>
      <c r="E15" s="186" t="n"/>
      <c r="F15" s="186" t="n"/>
      <c r="G15" s="186" t="n"/>
      <c r="H15" s="186" t="n"/>
      <c r="K15" s="184" t="n">
        <v>11</v>
      </c>
      <c r="L15" s="187">
        <f>(1+$B$3)^-K15</f>
        <v/>
      </c>
      <c r="M15" s="184">
        <f>IF(K15&lt;=65-M$3,M$3+K15-1,"")</f>
        <v/>
      </c>
      <c r="N15" s="184">
        <f>IF(K15&lt;=65-N$3,N$3+K15-1,"")</f>
        <v/>
      </c>
      <c r="O15" s="184">
        <f>IF(K15&lt;=65-O$3,O$3+K15-1,"")</f>
        <v/>
      </c>
      <c r="P15" s="184">
        <f>IF(K15&lt;=65-P$3,P$3+K15-1,"")</f>
        <v/>
      </c>
      <c r="Q15" s="184">
        <f>IF(K15&lt;=65-Q$3,Q$3+K15-1,"")</f>
        <v/>
      </c>
    </row>
    <row r="16" ht="15" customHeight="1" s="99">
      <c r="C16" s="165" t="inlineStr">
        <is>
          <t>PVinc M</t>
        </is>
      </c>
      <c r="D16" s="188">
        <f>SUMPRODUCT(D8:D14,q_inputs!$H$10:$H$16)</f>
        <v/>
      </c>
      <c r="E16" s="188">
        <f>SUMPRODUCT(E8:E14,q_inputs!$H$10:$H$16)</f>
        <v/>
      </c>
      <c r="F16" s="188">
        <f>SUMPRODUCT(F8:F14,q_inputs!$H$10:$H$16)</f>
        <v/>
      </c>
      <c r="G16" s="188">
        <f>SUMPRODUCT(G8:G14,q_inputs!$H$10:$H$16)</f>
        <v/>
      </c>
      <c r="H16" s="188">
        <f>SUMPRODUCT(H8:H14,q_inputs!$H$10:$H$16)</f>
        <v/>
      </c>
      <c r="K16" s="184" t="n">
        <v>12</v>
      </c>
      <c r="L16" s="187">
        <f>(1+$B$3)^-K16</f>
        <v/>
      </c>
      <c r="M16" s="184">
        <f>IF(K16&lt;=65-M$3,M$3+K16-1,"")</f>
        <v/>
      </c>
      <c r="N16" s="184">
        <f>IF(K16&lt;=65-N$3,N$3+K16-1,"")</f>
        <v/>
      </c>
      <c r="O16" s="184">
        <f>IF(K16&lt;=65-O$3,O$3+K16-1,"")</f>
        <v/>
      </c>
      <c r="P16" s="184">
        <f>IF(K16&lt;=65-P$3,P$3+K16-1,"")</f>
        <v/>
      </c>
      <c r="Q16" s="184">
        <f>IF(K16&lt;=65-Q$3,Q$3+K16-1,"")</f>
        <v/>
      </c>
    </row>
    <row r="17" ht="15" customHeight="1" s="99">
      <c r="C17" s="184" t="inlineStr">
        <is>
          <t>PVinc F</t>
        </is>
      </c>
      <c r="D17" s="188">
        <f>SUMPRODUCT(D8:D14,q_inputs!$H$24:$H$30)</f>
        <v/>
      </c>
      <c r="E17" s="188">
        <f>SUMPRODUCT(E8:E14,q_inputs!$H$24:$H$30)</f>
        <v/>
      </c>
      <c r="F17" s="188">
        <f>SUMPRODUCT(F8:F14,q_inputs!$H$24:$H$30)</f>
        <v/>
      </c>
      <c r="G17" s="188">
        <f>SUMPRODUCT(G8:G14,q_inputs!$H$24:$H$30)</f>
        <v/>
      </c>
      <c r="H17" s="188">
        <f>SUMPRODUCT(H8:H14,q_inputs!$H$24:$H$30)</f>
        <v/>
      </c>
      <c r="K17" s="184" t="n">
        <v>13</v>
      </c>
      <c r="L17" s="187">
        <f>(1+$B$3)^-K17</f>
        <v/>
      </c>
      <c r="M17" s="184">
        <f>IF(K17&lt;=65-M$3,M$3+K17-1,"")</f>
        <v/>
      </c>
      <c r="N17" s="184">
        <f>IF(K17&lt;=65-N$3,N$3+K17-1,"")</f>
        <v/>
      </c>
      <c r="O17" s="184">
        <f>IF(K17&lt;=65-O$3,O$3+K17-1,"")</f>
        <v/>
      </c>
      <c r="P17" s="184">
        <f>IF(K17&lt;=65-P$3,P$3+K17-1,"")</f>
        <v/>
      </c>
      <c r="Q17" s="184">
        <f>IF(K17&lt;=65-Q$3,Q$3+K17-1,"")</f>
        <v/>
      </c>
    </row>
    <row r="18" ht="15" customHeight="1" s="99">
      <c r="C18" s="184" t="inlineStr">
        <is>
          <t>PVbr F</t>
        </is>
      </c>
      <c r="D18" s="188">
        <f>SUMPRODUCT(D8:D14,q_inputs!$H$203:$H$209)</f>
        <v/>
      </c>
      <c r="E18" s="188">
        <f>SUMPRODUCT(E8:E14,q_inputs!$H$203:$H$209)</f>
        <v/>
      </c>
      <c r="F18" s="188">
        <f>SUMPRODUCT(F8:F14,q_inputs!$H$203:$H$209)</f>
        <v/>
      </c>
      <c r="G18" s="188">
        <f>SUMPRODUCT(G8:G14,q_inputs!$H$203:$H$209)</f>
        <v/>
      </c>
      <c r="H18" s="188">
        <f>SUMPRODUCT(H8:H14,q_inputs!$H$203:$H$209)</f>
        <v/>
      </c>
      <c r="K18" s="184" t="n">
        <v>14</v>
      </c>
      <c r="L18" s="187">
        <f>(1+$B$3)^-K18</f>
        <v/>
      </c>
      <c r="M18" s="184">
        <f>IF(K18&lt;=65-M$3,M$3+K18-1,"")</f>
        <v/>
      </c>
      <c r="N18" s="184">
        <f>IF(K18&lt;=65-N$3,N$3+K18-1,"")</f>
        <v/>
      </c>
      <c r="O18" s="184">
        <f>IF(K18&lt;=65-O$3,O$3+K18-1,"")</f>
        <v/>
      </c>
      <c r="P18" s="184">
        <f>IF(K18&lt;=65-P$3,P$3+K18-1,"")</f>
        <v/>
      </c>
      <c r="Q18" s="184">
        <f>IF(K18&lt;=65-Q$3,Q$3+K18-1,"")</f>
        <v/>
      </c>
    </row>
    <row r="19" ht="15" customHeight="1" s="99">
      <c r="C19" s="184" t="inlineStr">
        <is>
          <t>qvHA M</t>
        </is>
      </c>
      <c r="D19" s="188">
        <f>q_inputs!$H$227*D6+q_inputs!$H$228*D7</f>
        <v/>
      </c>
      <c r="E19" s="188">
        <f>q_inputs!$H$227*E6+q_inputs!$H$228*E7</f>
        <v/>
      </c>
      <c r="F19" s="188">
        <f>q_inputs!$H$227*F6+q_inputs!$H$228*F7</f>
        <v/>
      </c>
      <c r="G19" s="188">
        <f>q_inputs!$H$227*G6+q_inputs!$H$228*G7</f>
        <v/>
      </c>
      <c r="H19" s="188">
        <f>q_inputs!$H$227*H6+q_inputs!$H$228*H7</f>
        <v/>
      </c>
      <c r="K19" s="184" t="n">
        <v>15</v>
      </c>
      <c r="L19" s="187">
        <f>(1+$B$3)^-K19</f>
        <v/>
      </c>
      <c r="M19" s="184">
        <f>IF(K19&lt;=65-M$3,M$3+K19-1,"")</f>
        <v/>
      </c>
      <c r="N19" s="184">
        <f>IF(K19&lt;=65-N$3,N$3+K19-1,"")</f>
        <v/>
      </c>
      <c r="O19" s="184">
        <f>IF(K19&lt;=65-O$3,O$3+K19-1,"")</f>
        <v/>
      </c>
      <c r="P19" s="184">
        <f>IF(K19&lt;=65-P$3,P$3+K19-1,"")</f>
        <v/>
      </c>
      <c r="Q19" s="184">
        <f>IF(K19&lt;=65-Q$3,Q$3+K19-1,"")</f>
        <v/>
      </c>
    </row>
    <row r="20" ht="15" customHeight="1" s="99">
      <c r="C20" s="184" t="inlineStr">
        <is>
          <t>qvHA F</t>
        </is>
      </c>
      <c r="D20" s="188">
        <f>q_inputs!$H$230*D6+q_inputs!$H$231*D7</f>
        <v/>
      </c>
      <c r="E20" s="188">
        <f>q_inputs!$H$230*E6+q_inputs!$H$231*E7</f>
        <v/>
      </c>
      <c r="F20" s="188">
        <f>q_inputs!$H$230*F6+q_inputs!$H$231*F7</f>
        <v/>
      </c>
      <c r="G20" s="188">
        <f>q_inputs!$H$230*G6+q_inputs!$H$231*G7</f>
        <v/>
      </c>
      <c r="H20" s="188">
        <f>q_inputs!$H$230*H6+q_inputs!$H$231*H7</f>
        <v/>
      </c>
      <c r="K20" s="184" t="n">
        <v>16</v>
      </c>
      <c r="L20" s="187">
        <f>(1+$B$3)^-K20</f>
        <v/>
      </c>
      <c r="M20" s="184">
        <f>IF(K20&lt;=65-M$3,M$3+K20-1,"")</f>
        <v/>
      </c>
      <c r="N20" s="184">
        <f>IF(K20&lt;=65-N$3,N$3+K20-1,"")</f>
        <v/>
      </c>
      <c r="O20" s="184">
        <f>IF(K20&lt;=65-O$3,O$3+K20-1,"")</f>
        <v/>
      </c>
      <c r="P20" s="184">
        <f>IF(K20&lt;=65-P$3,P$3+K20-1,"")</f>
        <v/>
      </c>
      <c r="Q20" s="184">
        <f>IF(K20&lt;=65-Q$3,Q$3+K20-1,"")</f>
        <v/>
      </c>
    </row>
    <row r="21" ht="15" customHeight="1" s="99">
      <c r="C21" s="184" t="inlineStr">
        <is>
          <t>qvST M</t>
        </is>
      </c>
      <c r="D21" s="188">
        <f>(q_inputs!$H$233*D6+q_inputs!$H$234*D7)*EPV_noncancer!$C$10</f>
        <v/>
      </c>
      <c r="E21" s="188">
        <f>(q_inputs!$H$233*E6+q_inputs!$H$234*E7)*EPV_noncancer!$C$10</f>
        <v/>
      </c>
      <c r="F21" s="188">
        <f>(q_inputs!$H$233*F6+q_inputs!$H$234*F7)*EPV_noncancer!$C$10</f>
        <v/>
      </c>
      <c r="G21" s="188">
        <f>(q_inputs!$H$233*G6+q_inputs!$H$234*G7)*EPV_noncancer!$C$10</f>
        <v/>
      </c>
      <c r="H21" s="188">
        <f>(q_inputs!$H$233*H6+q_inputs!$H$234*H7)*EPV_noncancer!$C$10</f>
        <v/>
      </c>
      <c r="K21" s="184" t="n">
        <v>17</v>
      </c>
      <c r="L21" s="187">
        <f>(1+$B$3)^-K21</f>
        <v/>
      </c>
      <c r="M21" s="184">
        <f>IF(K21&lt;=65-M$3,M$3+K21-1,"")</f>
        <v/>
      </c>
      <c r="N21" s="184">
        <f>IF(K21&lt;=65-N$3,N$3+K21-1,"")</f>
        <v/>
      </c>
      <c r="O21" s="184">
        <f>IF(K21&lt;=65-O$3,O$3+K21-1,"")</f>
        <v/>
      </c>
      <c r="P21" s="184">
        <f>IF(K21&lt;=65-P$3,P$3+K21-1,"")</f>
        <v/>
      </c>
      <c r="Q21" s="184">
        <f>IF(K21&lt;=65-Q$3,Q$3+K21-1,"")</f>
        <v/>
      </c>
    </row>
    <row r="22" ht="15" customHeight="1" s="99">
      <c r="C22" s="184" t="inlineStr">
        <is>
          <t>qvST F</t>
        </is>
      </c>
      <c r="D22" s="188">
        <f>(q_inputs!$H$236*D6+q_inputs!$H$237*D7)*EPV_noncancer!$C$10</f>
        <v/>
      </c>
      <c r="E22" s="188">
        <f>(q_inputs!$H$236*E6+q_inputs!$H$237*E7)*EPV_noncancer!$C$10</f>
        <v/>
      </c>
      <c r="F22" s="188">
        <f>(q_inputs!$H$236*F6+q_inputs!$H$237*F7)*EPV_noncancer!$C$10</f>
        <v/>
      </c>
      <c r="G22" s="188">
        <f>(q_inputs!$H$236*G6+q_inputs!$H$237*G7)*EPV_noncancer!$C$10</f>
        <v/>
      </c>
      <c r="H22" s="188">
        <f>(q_inputs!$H$236*H6+q_inputs!$H$237*H7)*EPV_noncancer!$C$10</f>
        <v/>
      </c>
      <c r="K22" s="184" t="n">
        <v>18</v>
      </c>
      <c r="L22" s="187">
        <f>(1+$B$3)^-K22</f>
        <v/>
      </c>
      <c r="M22" s="184">
        <f>IF(K22&lt;=65-M$3,M$3+K22-1,"")</f>
        <v/>
      </c>
      <c r="N22" s="184">
        <f>IF(K22&lt;=65-N$3,N$3+K22-1,"")</f>
        <v/>
      </c>
      <c r="O22" s="184">
        <f>IF(K22&lt;=65-O$3,O$3+K22-1,"")</f>
        <v/>
      </c>
      <c r="P22" s="184">
        <f>IF(K22&lt;=65-P$3,P$3+K22-1,"")</f>
        <v/>
      </c>
      <c r="Q22" s="184">
        <f>IF(K22&lt;=65-Q$3,Q$3+K22-1,"")</f>
        <v/>
      </c>
    </row>
    <row r="23" ht="15" customHeight="1" s="99">
      <c r="C23" s="184" t="inlineStr">
        <is>
          <t>qvMS M</t>
        </is>
      </c>
      <c r="D23" s="188">
        <f>q_inputs!$H$240*D5</f>
        <v/>
      </c>
      <c r="E23" s="188">
        <f>q_inputs!$H$240*E5</f>
        <v/>
      </c>
      <c r="F23" s="188">
        <f>q_inputs!$H$240*F5</f>
        <v/>
      </c>
      <c r="G23" s="188">
        <f>q_inputs!$H$240*G5</f>
        <v/>
      </c>
      <c r="H23" s="188">
        <f>q_inputs!$H$240*H5</f>
        <v/>
      </c>
      <c r="K23" s="184" t="n">
        <v>19</v>
      </c>
      <c r="L23" s="187">
        <f>(1+$B$3)^-K23</f>
        <v/>
      </c>
      <c r="M23" s="184">
        <f>IF(K23&lt;=65-M$3,M$3+K23-1,"")</f>
        <v/>
      </c>
      <c r="N23" s="184">
        <f>IF(K23&lt;=65-N$3,N$3+K23-1,"")</f>
        <v/>
      </c>
      <c r="O23" s="184">
        <f>IF(K23&lt;=65-O$3,O$3+K23-1,"")</f>
        <v/>
      </c>
      <c r="P23" s="184">
        <f>IF(K23&lt;=65-P$3,P$3+K23-1,"")</f>
        <v/>
      </c>
      <c r="Q23" s="184">
        <f>IF(K23&lt;=65-Q$3,Q$3+K23-1,"")</f>
        <v/>
      </c>
    </row>
    <row r="24" ht="15" customHeight="1" s="99">
      <c r="C24" s="184" t="inlineStr">
        <is>
          <t>qvMS F</t>
        </is>
      </c>
      <c r="D24" s="188">
        <f>q_inputs!$H$239*D5</f>
        <v/>
      </c>
      <c r="E24" s="188">
        <f>q_inputs!$H$239*E5</f>
        <v/>
      </c>
      <c r="F24" s="188">
        <f>q_inputs!$H$239*F5</f>
        <v/>
      </c>
      <c r="G24" s="188">
        <f>q_inputs!$H$239*G5</f>
        <v/>
      </c>
      <c r="H24" s="188">
        <f>q_inputs!$H$239*H5</f>
        <v/>
      </c>
      <c r="K24" s="184" t="n">
        <v>20</v>
      </c>
      <c r="L24" s="187">
        <f>(1+$B$3)^-K24</f>
        <v/>
      </c>
      <c r="M24" s="184">
        <f>IF(K24&lt;=65-M$3,M$3+K24-1,"")</f>
        <v/>
      </c>
      <c r="N24" s="184">
        <f>IF(K24&lt;=65-N$3,N$3+K24-1,"")</f>
        <v/>
      </c>
      <c r="O24" s="184">
        <f>IF(K24&lt;=65-O$3,O$3+K24-1,"")</f>
        <v/>
      </c>
      <c r="P24" s="184">
        <f>IF(K24&lt;=65-P$3,P$3+K24-1,"")</f>
        <v/>
      </c>
      <c r="Q24" s="184">
        <f>IF(K24&lt;=65-Q$3,Q$3+K24-1,"")</f>
        <v/>
      </c>
    </row>
    <row r="25" ht="15" customHeight="1" s="99">
      <c r="C25" s="184" t="inlineStr">
        <is>
          <t>qvKF M</t>
        </is>
      </c>
      <c r="D25" s="188">
        <f>q_inputs!$H$241*D5</f>
        <v/>
      </c>
      <c r="E25" s="188">
        <f>q_inputs!$H$241*E5</f>
        <v/>
      </c>
      <c r="F25" s="188">
        <f>q_inputs!$H$241*F5</f>
        <v/>
      </c>
      <c r="G25" s="188">
        <f>q_inputs!$H$241*G5</f>
        <v/>
      </c>
      <c r="H25" s="188">
        <f>q_inputs!$H$241*H5</f>
        <v/>
      </c>
      <c r="K25" s="184" t="n">
        <v>21</v>
      </c>
      <c r="L25" s="187">
        <f>(1+$B$3)^-K25</f>
        <v/>
      </c>
      <c r="M25" s="184">
        <f>IF(K25&lt;=65-M$3,M$3+K25-1,"")</f>
        <v/>
      </c>
      <c r="N25" s="184">
        <f>IF(K25&lt;=65-N$3,N$3+K25-1,"")</f>
        <v/>
      </c>
      <c r="O25" s="184">
        <f>IF(K25&lt;=65-O$3,O$3+K25-1,"")</f>
        <v/>
      </c>
      <c r="P25" s="184">
        <f>IF(K25&lt;=65-P$3,P$3+K25-1,"")</f>
        <v/>
      </c>
      <c r="Q25" s="184">
        <f>IF(K25&lt;=65-Q$3,Q$3+K25-1,"")</f>
        <v/>
      </c>
    </row>
    <row r="26" ht="15" customHeight="1" s="99">
      <c r="C26" s="184" t="inlineStr">
        <is>
          <t>qvKF F</t>
        </is>
      </c>
      <c r="D26" s="188">
        <f>q_inputs!$H$242*D5</f>
        <v/>
      </c>
      <c r="E26" s="188">
        <f>q_inputs!$H$242*E5</f>
        <v/>
      </c>
      <c r="F26" s="188">
        <f>q_inputs!$H$242*F5</f>
        <v/>
      </c>
      <c r="G26" s="188">
        <f>q_inputs!$H$242*G5</f>
        <v/>
      </c>
      <c r="H26" s="188">
        <f>q_inputs!$H$242*H5</f>
        <v/>
      </c>
      <c r="K26" s="184" t="n">
        <v>22</v>
      </c>
      <c r="L26" s="187">
        <f>(1+$B$3)^-K26</f>
        <v/>
      </c>
      <c r="M26" s="184">
        <f>IF(K26&lt;=65-M$3,M$3+K26-1,"")</f>
        <v/>
      </c>
      <c r="N26" s="184">
        <f>IF(K26&lt;=65-N$3,N$3+K26-1,"")</f>
        <v/>
      </c>
      <c r="O26" s="184">
        <f>IF(K26&lt;=65-O$3,O$3+K26-1,"")</f>
        <v/>
      </c>
      <c r="P26" s="184">
        <f>IF(K26&lt;=65-P$3,P$3+K26-1,"")</f>
        <v/>
      </c>
      <c r="Q26" s="184">
        <f>IF(K26&lt;=65-Q$3,Q$3+K26-1,"")</f>
        <v/>
      </c>
    </row>
    <row r="27" ht="15" customHeight="1" s="99">
      <c r="K27" s="184" t="n">
        <v>23</v>
      </c>
      <c r="L27" s="187">
        <f>(1+$B$3)^-K27</f>
        <v/>
      </c>
      <c r="M27" s="184">
        <f>IF(K27&lt;=65-M$3,M$3+K27-1,"")</f>
        <v/>
      </c>
      <c r="N27" s="184">
        <f>IF(K27&lt;=65-N$3,N$3+K27-1,"")</f>
        <v/>
      </c>
      <c r="O27" s="184">
        <f>IF(K27&lt;=65-O$3,O$3+K27-1,"")</f>
        <v/>
      </c>
      <c r="P27" s="184">
        <f>IF(K27&lt;=65-P$3,P$3+K27-1,"")</f>
        <v/>
      </c>
      <c r="Q27" s="184">
        <f>IF(K27&lt;=65-Q$3,Q$3+K27-1,"")</f>
        <v/>
      </c>
    </row>
    <row r="28" ht="15" customHeight="1" s="99">
      <c r="K28" s="184" t="n">
        <v>24</v>
      </c>
      <c r="L28" s="187">
        <f>(1+$B$3)^-K28</f>
        <v/>
      </c>
      <c r="M28" s="184">
        <f>IF(K28&lt;=65-M$3,M$3+K28-1,"")</f>
        <v/>
      </c>
      <c r="N28" s="184">
        <f>IF(K28&lt;=65-N$3,N$3+K28-1,"")</f>
        <v/>
      </c>
      <c r="O28" s="184">
        <f>IF(K28&lt;=65-O$3,O$3+K28-1,"")</f>
        <v/>
      </c>
      <c r="P28" s="184">
        <f>IF(K28&lt;=65-P$3,P$3+K28-1,"")</f>
        <v/>
      </c>
      <c r="Q28" s="184">
        <f>IF(K28&lt;=65-Q$3,Q$3+K28-1,"")</f>
        <v/>
      </c>
    </row>
    <row r="29" ht="15" customHeight="1" s="99">
      <c r="C29" s="189" t="inlineStr">
        <is>
          <t>EPV male (€)</t>
        </is>
      </c>
      <c r="K29" s="184" t="n">
        <v>25</v>
      </c>
      <c r="L29" s="187">
        <f>(1+$B$3)^-K29</f>
        <v/>
      </c>
      <c r="M29" s="184">
        <f>IF(K29&lt;=65-M$3,M$3+K29-1,"")</f>
        <v/>
      </c>
      <c r="N29" s="184">
        <f>IF(K29&lt;=65-N$3,N$3+K29-1,"")</f>
        <v/>
      </c>
      <c r="O29" s="184">
        <f>IF(K29&lt;=65-O$3,O$3+K29-1,"")</f>
        <v/>
      </c>
      <c r="P29" s="184">
        <f>IF(K29&lt;=65-P$3,P$3+K29-1,"")</f>
        <v/>
      </c>
      <c r="Q29" s="184">
        <f>IF(K29&lt;=65-Q$3,Q$3+K29-1,"")</f>
        <v/>
      </c>
    </row>
    <row r="30" ht="15" customHeight="1" s="99">
      <c r="D30" s="190" t="n">
        <v>30</v>
      </c>
      <c r="E30" s="190" t="n">
        <v>35</v>
      </c>
      <c r="F30" s="190" t="n">
        <v>40</v>
      </c>
      <c r="G30" s="190" t="n">
        <v>45</v>
      </c>
      <c r="H30" s="190" t="n">
        <v>50</v>
      </c>
      <c r="K30" s="184" t="n">
        <v>26</v>
      </c>
      <c r="L30" s="187">
        <f>(1+$B$3)^-K30</f>
        <v/>
      </c>
      <c r="M30" s="184">
        <f>IF(K30&lt;=65-M$3,M$3+K30-1,"")</f>
        <v/>
      </c>
      <c r="N30" s="184">
        <f>IF(K30&lt;=65-N$3,N$3+K30-1,"")</f>
        <v/>
      </c>
      <c r="O30" s="184">
        <f>IF(K30&lt;=65-O$3,O$3+K30-1,"")</f>
        <v/>
      </c>
      <c r="P30" s="184">
        <f>IF(K30&lt;=65-P$3,P$3+K30-1,"")</f>
        <v/>
      </c>
      <c r="Q30" s="184">
        <f>IF(K30&lt;=65-Q$3,Q$3+K30-1,"")</f>
        <v/>
      </c>
    </row>
    <row r="31" ht="15" customHeight="1" s="99">
      <c r="C31" s="161" t="inlineStr">
        <is>
          <t>Aviva</t>
        </is>
      </c>
      <c r="D31" s="191">
        <f>EPV_cancer!$C$7*(Wording_Scores!$C$104*Benefit_b!$C$106*D16 + Wording_Scores!$C$37*Benefit_b!$C$39*D19 + Wording_Scores!$C$51*Benefit_b!$C$53*D21 + Wording_Scores!$C$86*Benefit_b!$C$88*D23 + Wording_Scores!$C$137*Benefit_b!$C$139*D25)</f>
        <v/>
      </c>
      <c r="E31" s="191">
        <f>EPV_cancer!$C$7*(Wording_Scores!$C$104*Benefit_b!$C$106*E16 + Wording_Scores!$C$37*Benefit_b!$C$39*E19 + Wording_Scores!$C$51*Benefit_b!$C$53*E21 + Wording_Scores!$C$86*Benefit_b!$C$88*E23 + Wording_Scores!$C$137*Benefit_b!$C$139*E25)</f>
        <v/>
      </c>
      <c r="F31" s="191">
        <f>EPV_cancer!$C$7*(Wording_Scores!$C$104*Benefit_b!$C$106*F16 + Wording_Scores!$C$37*Benefit_b!$C$39*F19 + Wording_Scores!$C$51*Benefit_b!$C$53*F21 + Wording_Scores!$C$86*Benefit_b!$C$88*F23 + Wording_Scores!$C$137*Benefit_b!$C$139*F25)</f>
        <v/>
      </c>
      <c r="G31" s="191">
        <f>EPV_cancer!$C$7*(Wording_Scores!$C$104*Benefit_b!$C$106*G16 + Wording_Scores!$C$37*Benefit_b!$C$39*G19 + Wording_Scores!$C$51*Benefit_b!$C$53*G21 + Wording_Scores!$C$86*Benefit_b!$C$88*G23 + Wording_Scores!$C$137*Benefit_b!$C$139*G25)</f>
        <v/>
      </c>
      <c r="H31" s="191">
        <f>EPV_cancer!$C$7*(Wording_Scores!$C$104*Benefit_b!$C$106*H16 + Wording_Scores!$C$37*Benefit_b!$C$39*H19 + Wording_Scores!$C$51*Benefit_b!$C$53*H21 + Wording_Scores!$C$86*Benefit_b!$C$88*H23 + Wording_Scores!$C$137*Benefit_b!$C$139*H25)</f>
        <v/>
      </c>
      <c r="K31" s="184" t="n">
        <v>27</v>
      </c>
      <c r="L31" s="187">
        <f>(1+$B$3)^-K31</f>
        <v/>
      </c>
      <c r="M31" s="184">
        <f>IF(K31&lt;=65-M$3,M$3+K31-1,"")</f>
        <v/>
      </c>
      <c r="N31" s="184">
        <f>IF(K31&lt;=65-N$3,N$3+K31-1,"")</f>
        <v/>
      </c>
      <c r="O31" s="184">
        <f>IF(K31&lt;=65-O$3,O$3+K31-1,"")</f>
        <v/>
      </c>
      <c r="P31" s="184">
        <f>IF(K31&lt;=65-P$3,P$3+K31-1,"")</f>
        <v/>
      </c>
      <c r="Q31" s="184">
        <f>IF(K31&lt;=65-Q$3,Q$3+K31-1,"")</f>
        <v/>
      </c>
    </row>
    <row r="32" ht="15" customHeight="1" s="99">
      <c r="C32" s="161" t="inlineStr">
        <is>
          <t>Irish Life</t>
        </is>
      </c>
      <c r="D32" s="191">
        <f>EPV_cancer!$C$7*(Wording_Scores!$D$104*Benefit_b!$D$106*D16 + Wording_Scores!$D$37*Benefit_b!$D$39*D19 + Wording_Scores!$D$51*Benefit_b!$D$53*D21 + Wording_Scores!$D$86*Benefit_b!$D$88*D23 + Wording_Scores!$D$137*Benefit_b!$D$139*D25)</f>
        <v/>
      </c>
      <c r="E32" s="191">
        <f>EPV_cancer!$C$7*(Wording_Scores!$D$104*Benefit_b!$D$106*E16 + Wording_Scores!$D$37*Benefit_b!$D$39*E19 + Wording_Scores!$D$51*Benefit_b!$D$53*E21 + Wording_Scores!$D$86*Benefit_b!$D$88*E23 + Wording_Scores!$D$137*Benefit_b!$D$139*E25)</f>
        <v/>
      </c>
      <c r="F32" s="191">
        <f>EPV_cancer!$C$7*(Wording_Scores!$D$104*Benefit_b!$D$106*F16 + Wording_Scores!$D$37*Benefit_b!$D$39*F19 + Wording_Scores!$D$51*Benefit_b!$D$53*F21 + Wording_Scores!$D$86*Benefit_b!$D$88*F23 + Wording_Scores!$D$137*Benefit_b!$D$139*F25)</f>
        <v/>
      </c>
      <c r="G32" s="191">
        <f>EPV_cancer!$C$7*(Wording_Scores!$D$104*Benefit_b!$D$106*G16 + Wording_Scores!$D$37*Benefit_b!$D$39*G19 + Wording_Scores!$D$51*Benefit_b!$D$53*G21 + Wording_Scores!$D$86*Benefit_b!$D$88*G23 + Wording_Scores!$D$137*Benefit_b!$D$139*G25)</f>
        <v/>
      </c>
      <c r="H32" s="191">
        <f>EPV_cancer!$C$7*(Wording_Scores!$D$104*Benefit_b!$D$106*H16 + Wording_Scores!$D$37*Benefit_b!$D$39*H19 + Wording_Scores!$D$51*Benefit_b!$D$53*H21 + Wording_Scores!$D$86*Benefit_b!$D$88*H23 + Wording_Scores!$D$137*Benefit_b!$D$139*H25)</f>
        <v/>
      </c>
      <c r="K32" s="184" t="n">
        <v>28</v>
      </c>
      <c r="L32" s="187">
        <f>(1+$B$3)^-K32</f>
        <v/>
      </c>
      <c r="M32" s="184">
        <f>IF(K32&lt;=65-M$3,M$3+K32-1,"")</f>
        <v/>
      </c>
      <c r="N32" s="184">
        <f>IF(K32&lt;=65-N$3,N$3+K32-1,"")</f>
        <v/>
      </c>
      <c r="O32" s="184">
        <f>IF(K32&lt;=65-O$3,O$3+K32-1,"")</f>
        <v/>
      </c>
      <c r="P32" s="184">
        <f>IF(K32&lt;=65-P$3,P$3+K32-1,"")</f>
        <v/>
      </c>
      <c r="Q32" s="184">
        <f>IF(K32&lt;=65-Q$3,Q$3+K32-1,"")</f>
        <v/>
      </c>
    </row>
    <row r="33" ht="15" customHeight="1" s="99">
      <c r="C33" s="161" t="inlineStr">
        <is>
          <t>New Ireland</t>
        </is>
      </c>
      <c r="D33" s="191">
        <f>EPV_cancer!$C$7*(Wording_Scores!$E$104*Benefit_b!$E$106*D16 + Wording_Scores!$E$37*Benefit_b!$E$39*D19 + Wording_Scores!$E$51*Benefit_b!$E$53*D21 + Wording_Scores!$E$86*Benefit_b!$E$88*D23 + Wording_Scores!$E$137*Benefit_b!$E$139*D25)</f>
        <v/>
      </c>
      <c r="E33" s="191">
        <f>EPV_cancer!$C$7*(Wording_Scores!$E$104*Benefit_b!$E$106*E16 + Wording_Scores!$E$37*Benefit_b!$E$39*E19 + Wording_Scores!$E$51*Benefit_b!$E$53*E21 + Wording_Scores!$E$86*Benefit_b!$E$88*E23 + Wording_Scores!$E$137*Benefit_b!$E$139*E25)</f>
        <v/>
      </c>
      <c r="F33" s="191">
        <f>EPV_cancer!$C$7*(Wording_Scores!$E$104*Benefit_b!$E$106*F16 + Wording_Scores!$E$37*Benefit_b!$E$39*F19 + Wording_Scores!$E$51*Benefit_b!$E$53*F21 + Wording_Scores!$E$86*Benefit_b!$E$88*F23 + Wording_Scores!$E$137*Benefit_b!$E$139*F25)</f>
        <v/>
      </c>
      <c r="G33" s="191">
        <f>EPV_cancer!$C$7*(Wording_Scores!$E$104*Benefit_b!$E$106*G16 + Wording_Scores!$E$37*Benefit_b!$E$39*G19 + Wording_Scores!$E$51*Benefit_b!$E$53*G21 + Wording_Scores!$E$86*Benefit_b!$E$88*G23 + Wording_Scores!$E$137*Benefit_b!$E$139*G25)</f>
        <v/>
      </c>
      <c r="H33" s="191">
        <f>EPV_cancer!$C$7*(Wording_Scores!$E$104*Benefit_b!$E$106*H16 + Wording_Scores!$E$37*Benefit_b!$E$39*H19 + Wording_Scores!$E$51*Benefit_b!$E$53*H21 + Wording_Scores!$E$86*Benefit_b!$E$88*H23 + Wording_Scores!$E$137*Benefit_b!$E$139*H25)</f>
        <v/>
      </c>
      <c r="K33" s="184" t="n">
        <v>29</v>
      </c>
      <c r="L33" s="187">
        <f>(1+$B$3)^-K33</f>
        <v/>
      </c>
      <c r="M33" s="184">
        <f>IF(K33&lt;=65-M$3,M$3+K33-1,"")</f>
        <v/>
      </c>
      <c r="N33" s="184">
        <f>IF(K33&lt;=65-N$3,N$3+K33-1,"")</f>
        <v/>
      </c>
      <c r="O33" s="184">
        <f>IF(K33&lt;=65-O$3,O$3+K33-1,"")</f>
        <v/>
      </c>
      <c r="P33" s="184">
        <f>IF(K33&lt;=65-P$3,P$3+K33-1,"")</f>
        <v/>
      </c>
      <c r="Q33" s="184">
        <f>IF(K33&lt;=65-Q$3,Q$3+K33-1,"")</f>
        <v/>
      </c>
    </row>
    <row r="34" ht="15" customHeight="1" s="99">
      <c r="C34" s="161" t="inlineStr">
        <is>
          <t>Royal London</t>
        </is>
      </c>
      <c r="D34" s="191">
        <f>EPV_cancer!$C$7*(Wording_Scores!$F$104*Benefit_b!$F$106*D16 + Wording_Scores!$F$37*Benefit_b!$F$39*D19 + Wording_Scores!$F$51*Benefit_b!$F$53*D21 + Wording_Scores!$F$86*Benefit_b!$F$88*D23 + Wording_Scores!$F$137*Benefit_b!$F$139*D25)</f>
        <v/>
      </c>
      <c r="E34" s="191">
        <f>EPV_cancer!$C$7*(Wording_Scores!$F$104*Benefit_b!$F$106*E16 + Wording_Scores!$F$37*Benefit_b!$F$39*E19 + Wording_Scores!$F$51*Benefit_b!$F$53*E21 + Wording_Scores!$F$86*Benefit_b!$F$88*E23 + Wording_Scores!$F$137*Benefit_b!$F$139*E25)</f>
        <v/>
      </c>
      <c r="F34" s="191">
        <f>EPV_cancer!$C$7*(Wording_Scores!$F$104*Benefit_b!$F$106*F16 + Wording_Scores!$F$37*Benefit_b!$F$39*F19 + Wording_Scores!$F$51*Benefit_b!$F$53*F21 + Wording_Scores!$F$86*Benefit_b!$F$88*F23 + Wording_Scores!$F$137*Benefit_b!$F$139*F25)</f>
        <v/>
      </c>
      <c r="G34" s="191">
        <f>EPV_cancer!$C$7*(Wording_Scores!$F$104*Benefit_b!$F$106*G16 + Wording_Scores!$F$37*Benefit_b!$F$39*G19 + Wording_Scores!$F$51*Benefit_b!$F$53*G21 + Wording_Scores!$F$86*Benefit_b!$F$88*G23 + Wording_Scores!$F$137*Benefit_b!$F$139*G25)</f>
        <v/>
      </c>
      <c r="H34" s="191">
        <f>EPV_cancer!$C$7*(Wording_Scores!$F$104*Benefit_b!$F$106*H16 + Wording_Scores!$F$37*Benefit_b!$F$39*H19 + Wording_Scores!$F$51*Benefit_b!$F$53*H21 + Wording_Scores!$F$86*Benefit_b!$F$88*H23 + Wording_Scores!$F$137*Benefit_b!$F$139*H25)</f>
        <v/>
      </c>
      <c r="K34" s="184" t="n">
        <v>30</v>
      </c>
      <c r="L34" s="187">
        <f>(1+$B$3)^-K34</f>
        <v/>
      </c>
      <c r="M34" s="184">
        <f>IF(K34&lt;=65-M$3,M$3+K34-1,"")</f>
        <v/>
      </c>
      <c r="N34" s="184">
        <f>IF(K34&lt;=65-N$3,N$3+K34-1,"")</f>
        <v/>
      </c>
      <c r="O34" s="184">
        <f>IF(K34&lt;=65-O$3,O$3+K34-1,"")</f>
        <v/>
      </c>
      <c r="P34" s="184">
        <f>IF(K34&lt;=65-P$3,P$3+K34-1,"")</f>
        <v/>
      </c>
      <c r="Q34" s="184">
        <f>IF(K34&lt;=65-Q$3,Q$3+K34-1,"")</f>
        <v/>
      </c>
    </row>
    <row r="35" ht="15" customHeight="1" s="99">
      <c r="C35" s="161" t="inlineStr">
        <is>
          <t>Zurich</t>
        </is>
      </c>
      <c r="D35" s="191">
        <f>EPV_cancer!$C$7*(Wording_Scores!$G$104*Benefit_b!$G$106*D16 + Wording_Scores!$G$37*Benefit_b!$G$39*D19 + Wording_Scores!$G$51*Benefit_b!$G$53*D21 + Wording_Scores!$G$86*Benefit_b!$G$88*D23 + Wording_Scores!$G$137*Benefit_b!$G$139*D25)</f>
        <v/>
      </c>
      <c r="E35" s="191">
        <f>EPV_cancer!$C$7*(Wording_Scores!$G$104*Benefit_b!$G$106*E16 + Wording_Scores!$G$37*Benefit_b!$G$39*E19 + Wording_Scores!$G$51*Benefit_b!$G$53*E21 + Wording_Scores!$G$86*Benefit_b!$G$88*E23 + Wording_Scores!$G$137*Benefit_b!$G$139*E25)</f>
        <v/>
      </c>
      <c r="F35" s="191">
        <f>EPV_cancer!$C$7*(Wording_Scores!$G$104*Benefit_b!$G$106*F16 + Wording_Scores!$G$37*Benefit_b!$G$39*F19 + Wording_Scores!$G$51*Benefit_b!$G$53*F21 + Wording_Scores!$G$86*Benefit_b!$G$88*F23 + Wording_Scores!$G$137*Benefit_b!$G$139*F25)</f>
        <v/>
      </c>
      <c r="G35" s="191">
        <f>EPV_cancer!$C$7*(Wording_Scores!$G$104*Benefit_b!$G$106*G16 + Wording_Scores!$G$37*Benefit_b!$G$39*G19 + Wording_Scores!$G$51*Benefit_b!$G$53*G21 + Wording_Scores!$G$86*Benefit_b!$G$88*G23 + Wording_Scores!$G$137*Benefit_b!$G$139*G25)</f>
        <v/>
      </c>
      <c r="H35" s="191">
        <f>EPV_cancer!$C$7*(Wording_Scores!$G$104*Benefit_b!$G$106*H16 + Wording_Scores!$G$37*Benefit_b!$G$39*H19 + Wording_Scores!$G$51*Benefit_b!$G$53*H21 + Wording_Scores!$G$86*Benefit_b!$G$88*H23 + Wording_Scores!$G$137*Benefit_b!$G$139*H25)</f>
        <v/>
      </c>
      <c r="K35" s="184" t="n">
        <v>31</v>
      </c>
      <c r="L35" s="187">
        <f>(1+$B$3)^-K35</f>
        <v/>
      </c>
      <c r="M35" s="184">
        <f>IF(K35&lt;=65-M$3,M$3+K35-1,"")</f>
        <v/>
      </c>
      <c r="N35" s="184">
        <f>IF(K35&lt;=65-N$3,N$3+K35-1,"")</f>
        <v/>
      </c>
      <c r="O35" s="184">
        <f>IF(K35&lt;=65-O$3,O$3+K35-1,"")</f>
        <v/>
      </c>
      <c r="P35" s="184">
        <f>IF(K35&lt;=65-P$3,P$3+K35-1,"")</f>
        <v/>
      </c>
      <c r="Q35" s="184">
        <f>IF(K35&lt;=65-Q$3,Q$3+K35-1,"")</f>
        <v/>
      </c>
    </row>
    <row r="36" ht="15" customHeight="1" s="99">
      <c r="C36" s="189" t="inlineStr">
        <is>
          <t>EPV female (€)</t>
        </is>
      </c>
      <c r="K36" s="184" t="n">
        <v>32</v>
      </c>
      <c r="L36" s="187">
        <f>(1+$B$3)^-K36</f>
        <v/>
      </c>
      <c r="M36" s="184">
        <f>IF(K36&lt;=65-M$3,M$3+K36-1,"")</f>
        <v/>
      </c>
      <c r="N36" s="184">
        <f>IF(K36&lt;=65-N$3,N$3+K36-1,"")</f>
        <v/>
      </c>
      <c r="O36" s="184">
        <f>IF(K36&lt;=65-O$3,O$3+K36-1,"")</f>
        <v/>
      </c>
      <c r="P36" s="184">
        <f>IF(K36&lt;=65-P$3,P$3+K36-1,"")</f>
        <v/>
      </c>
      <c r="Q36" s="184">
        <f>IF(K36&lt;=65-Q$3,Q$3+K36-1,"")</f>
        <v/>
      </c>
    </row>
    <row r="37" ht="15" customHeight="1" s="99">
      <c r="D37" s="190" t="n">
        <v>30</v>
      </c>
      <c r="E37" s="190" t="n">
        <v>35</v>
      </c>
      <c r="F37" s="190" t="n">
        <v>40</v>
      </c>
      <c r="G37" s="190" t="n">
        <v>45</v>
      </c>
      <c r="H37" s="190" t="n">
        <v>50</v>
      </c>
      <c r="K37" s="184" t="n">
        <v>33</v>
      </c>
      <c r="L37" s="187">
        <f>(1+$B$3)^-K37</f>
        <v/>
      </c>
      <c r="M37" s="184">
        <f>IF(K37&lt;=65-M$3,M$3+K37-1,"")</f>
        <v/>
      </c>
      <c r="N37" s="184">
        <f>IF(K37&lt;=65-N$3,N$3+K37-1,"")</f>
        <v/>
      </c>
      <c r="O37" s="184">
        <f>IF(K37&lt;=65-O$3,O$3+K37-1,"")</f>
        <v/>
      </c>
      <c r="P37" s="184">
        <f>IF(K37&lt;=65-P$3,P$3+K37-1,"")</f>
        <v/>
      </c>
      <c r="Q37" s="184">
        <f>IF(K37&lt;=65-Q$3,Q$3+K37-1,"")</f>
        <v/>
      </c>
    </row>
    <row r="38" ht="15" customHeight="1" s="99">
      <c r="C38" s="161" t="inlineStr">
        <is>
          <t>Aviva</t>
        </is>
      </c>
      <c r="D38" s="191">
        <f>EPV_cancer!$C$7*(Wording_Scores!$C$104*Benefit_b!$C$106*D17 + Wording_Scores!$C$107*Benefit_b!$C$109*D18 + Wording_Scores!$C$37*Benefit_b!$C$39*D20 + Wording_Scores!$C$51*Benefit_b!$C$53*D22 + Wording_Scores!$C$86*Benefit_b!$C$88*D24 + Wording_Scores!$C$137*Benefit_b!$C$139*D26)</f>
        <v/>
      </c>
      <c r="E38" s="191">
        <f>EPV_cancer!$C$7*(Wording_Scores!$C$104*Benefit_b!$C$106*E17 + Wording_Scores!$C$107*Benefit_b!$C$109*E18 + Wording_Scores!$C$37*Benefit_b!$C$39*E20 + Wording_Scores!$C$51*Benefit_b!$C$53*E22 + Wording_Scores!$C$86*Benefit_b!$C$88*E24 + Wording_Scores!$C$137*Benefit_b!$C$139*E26)</f>
        <v/>
      </c>
      <c r="F38" s="191">
        <f>EPV_cancer!$C$7*(Wording_Scores!$C$104*Benefit_b!$C$106*F17 + Wording_Scores!$C$107*Benefit_b!$C$109*F18 + Wording_Scores!$C$37*Benefit_b!$C$39*F20 + Wording_Scores!$C$51*Benefit_b!$C$53*F22 + Wording_Scores!$C$86*Benefit_b!$C$88*F24 + Wording_Scores!$C$137*Benefit_b!$C$139*F26)</f>
        <v/>
      </c>
      <c r="G38" s="191">
        <f>EPV_cancer!$C$7*(Wording_Scores!$C$104*Benefit_b!$C$106*G17 + Wording_Scores!$C$107*Benefit_b!$C$109*G18 + Wording_Scores!$C$37*Benefit_b!$C$39*G20 + Wording_Scores!$C$51*Benefit_b!$C$53*G22 + Wording_Scores!$C$86*Benefit_b!$C$88*G24 + Wording_Scores!$C$137*Benefit_b!$C$139*G26)</f>
        <v/>
      </c>
      <c r="H38" s="191">
        <f>EPV_cancer!$C$7*(Wording_Scores!$C$104*Benefit_b!$C$106*H17 + Wording_Scores!$C$107*Benefit_b!$C$109*H18 + Wording_Scores!$C$37*Benefit_b!$C$39*H20 + Wording_Scores!$C$51*Benefit_b!$C$53*H22 + Wording_Scores!$C$86*Benefit_b!$C$88*H24 + Wording_Scores!$C$137*Benefit_b!$C$139*H26)</f>
        <v/>
      </c>
      <c r="K38" s="184" t="n">
        <v>34</v>
      </c>
      <c r="L38" s="187">
        <f>(1+$B$3)^-K38</f>
        <v/>
      </c>
      <c r="M38" s="184">
        <f>IF(K38&lt;=65-M$3,M$3+K38-1,"")</f>
        <v/>
      </c>
      <c r="N38" s="184">
        <f>IF(K38&lt;=65-N$3,N$3+K38-1,"")</f>
        <v/>
      </c>
      <c r="O38" s="184">
        <f>IF(K38&lt;=65-O$3,O$3+K38-1,"")</f>
        <v/>
      </c>
      <c r="P38" s="184">
        <f>IF(K38&lt;=65-P$3,P$3+K38-1,"")</f>
        <v/>
      </c>
      <c r="Q38" s="184">
        <f>IF(K38&lt;=65-Q$3,Q$3+K38-1,"")</f>
        <v/>
      </c>
    </row>
    <row r="39" ht="15" customHeight="1" s="99">
      <c r="C39" s="161" t="inlineStr">
        <is>
          <t>Irish Life</t>
        </is>
      </c>
      <c r="D39" s="191">
        <f>EPV_cancer!$C$7*(Wording_Scores!$D$104*Benefit_b!$D$106*D17 + Wording_Scores!$D$107*Benefit_b!$D$109*D18 + Wording_Scores!$D$37*Benefit_b!$D$39*D20 + Wording_Scores!$D$51*Benefit_b!$D$53*D22 + Wording_Scores!$D$86*Benefit_b!$D$88*D24 + Wording_Scores!$D$137*Benefit_b!$D$139*D26)</f>
        <v/>
      </c>
      <c r="E39" s="191">
        <f>EPV_cancer!$C$7*(Wording_Scores!$D$104*Benefit_b!$D$106*E17 + Wording_Scores!$D$107*Benefit_b!$D$109*E18 + Wording_Scores!$D$37*Benefit_b!$D$39*E20 + Wording_Scores!$D$51*Benefit_b!$D$53*E22 + Wording_Scores!$D$86*Benefit_b!$D$88*E24 + Wording_Scores!$D$137*Benefit_b!$D$139*E26)</f>
        <v/>
      </c>
      <c r="F39" s="191">
        <f>EPV_cancer!$C$7*(Wording_Scores!$D$104*Benefit_b!$D$106*F17 + Wording_Scores!$D$107*Benefit_b!$D$109*F18 + Wording_Scores!$D$37*Benefit_b!$D$39*F20 + Wording_Scores!$D$51*Benefit_b!$D$53*F22 + Wording_Scores!$D$86*Benefit_b!$D$88*F24 + Wording_Scores!$D$137*Benefit_b!$D$139*F26)</f>
        <v/>
      </c>
      <c r="G39" s="191">
        <f>EPV_cancer!$C$7*(Wording_Scores!$D$104*Benefit_b!$D$106*G17 + Wording_Scores!$D$107*Benefit_b!$D$109*G18 + Wording_Scores!$D$37*Benefit_b!$D$39*G20 + Wording_Scores!$D$51*Benefit_b!$D$53*G22 + Wording_Scores!$D$86*Benefit_b!$D$88*G24 + Wording_Scores!$D$137*Benefit_b!$D$139*G26)</f>
        <v/>
      </c>
      <c r="H39" s="191">
        <f>EPV_cancer!$C$7*(Wording_Scores!$D$104*Benefit_b!$D$106*H17 + Wording_Scores!$D$107*Benefit_b!$D$109*H18 + Wording_Scores!$D$37*Benefit_b!$D$39*H20 + Wording_Scores!$D$51*Benefit_b!$D$53*H22 + Wording_Scores!$D$86*Benefit_b!$D$88*H24 + Wording_Scores!$D$137*Benefit_b!$D$139*H26)</f>
        <v/>
      </c>
      <c r="K39" s="184" t="n">
        <v>35</v>
      </c>
      <c r="L39" s="187">
        <f>(1+$B$3)^-K39</f>
        <v/>
      </c>
      <c r="M39" s="184">
        <f>IF(K39&lt;=65-M$3,M$3+K39-1,"")</f>
        <v/>
      </c>
      <c r="N39" s="184">
        <f>IF(K39&lt;=65-N$3,N$3+K39-1,"")</f>
        <v/>
      </c>
      <c r="O39" s="184">
        <f>IF(K39&lt;=65-O$3,O$3+K39-1,"")</f>
        <v/>
      </c>
      <c r="P39" s="184">
        <f>IF(K39&lt;=65-P$3,P$3+K39-1,"")</f>
        <v/>
      </c>
      <c r="Q39" s="184">
        <f>IF(K39&lt;=65-Q$3,Q$3+K39-1,"")</f>
        <v/>
      </c>
    </row>
    <row r="40" ht="15" customHeight="1" s="99">
      <c r="C40" s="161" t="inlineStr">
        <is>
          <t>New Ireland</t>
        </is>
      </c>
      <c r="D40" s="191">
        <f>EPV_cancer!$C$7*(Wording_Scores!$E$104*Benefit_b!$E$106*D17 + Wording_Scores!$E$107*Benefit_b!$E$109*D18 + Wording_Scores!$E$37*Benefit_b!$E$39*D20 + Wording_Scores!$E$51*Benefit_b!$E$53*D22 + Wording_Scores!$E$86*Benefit_b!$E$88*D24 + Wording_Scores!$E$137*Benefit_b!$E$139*D26)</f>
        <v/>
      </c>
      <c r="E40" s="191">
        <f>EPV_cancer!$C$7*(Wording_Scores!$E$104*Benefit_b!$E$106*E17 + Wording_Scores!$E$107*Benefit_b!$E$109*E18 + Wording_Scores!$E$37*Benefit_b!$E$39*E20 + Wording_Scores!$E$51*Benefit_b!$E$53*E22 + Wording_Scores!$E$86*Benefit_b!$E$88*E24 + Wording_Scores!$E$137*Benefit_b!$E$139*E26)</f>
        <v/>
      </c>
      <c r="F40" s="191">
        <f>EPV_cancer!$C$7*(Wording_Scores!$E$104*Benefit_b!$E$106*F17 + Wording_Scores!$E$107*Benefit_b!$E$109*F18 + Wording_Scores!$E$37*Benefit_b!$E$39*F20 + Wording_Scores!$E$51*Benefit_b!$E$53*F22 + Wording_Scores!$E$86*Benefit_b!$E$88*F24 + Wording_Scores!$E$137*Benefit_b!$E$139*F26)</f>
        <v/>
      </c>
      <c r="G40" s="191">
        <f>EPV_cancer!$C$7*(Wording_Scores!$E$104*Benefit_b!$E$106*G17 + Wording_Scores!$E$107*Benefit_b!$E$109*G18 + Wording_Scores!$E$37*Benefit_b!$E$39*G20 + Wording_Scores!$E$51*Benefit_b!$E$53*G22 + Wording_Scores!$E$86*Benefit_b!$E$88*G24 + Wording_Scores!$E$137*Benefit_b!$E$139*G26)</f>
        <v/>
      </c>
      <c r="H40" s="191">
        <f>EPV_cancer!$C$7*(Wording_Scores!$E$104*Benefit_b!$E$106*H17 + Wording_Scores!$E$107*Benefit_b!$E$109*H18 + Wording_Scores!$E$37*Benefit_b!$E$39*H20 + Wording_Scores!$E$51*Benefit_b!$E$53*H22 + Wording_Scores!$E$86*Benefit_b!$E$88*H24 + Wording_Scores!$E$137*Benefit_b!$E$139*H26)</f>
        <v/>
      </c>
    </row>
    <row r="41" ht="15" customHeight="1" s="99">
      <c r="C41" s="161" t="inlineStr">
        <is>
          <t>Royal London</t>
        </is>
      </c>
      <c r="D41" s="191">
        <f>EPV_cancer!$C$7*(Wording_Scores!$F$104*Benefit_b!$F$106*D17 + Wording_Scores!$F$107*Benefit_b!$F$109*D18 + Wording_Scores!$F$37*Benefit_b!$F$39*D20 + Wording_Scores!$F$51*Benefit_b!$F$53*D22 + Wording_Scores!$F$86*Benefit_b!$F$88*D24 + Wording_Scores!$F$137*Benefit_b!$F$139*D26)</f>
        <v/>
      </c>
      <c r="E41" s="191">
        <f>EPV_cancer!$C$7*(Wording_Scores!$F$104*Benefit_b!$F$106*E17 + Wording_Scores!$F$107*Benefit_b!$F$109*E18 + Wording_Scores!$F$37*Benefit_b!$F$39*E20 + Wording_Scores!$F$51*Benefit_b!$F$53*E22 + Wording_Scores!$F$86*Benefit_b!$F$88*E24 + Wording_Scores!$F$137*Benefit_b!$F$139*E26)</f>
        <v/>
      </c>
      <c r="F41" s="191">
        <f>EPV_cancer!$C$7*(Wording_Scores!$F$104*Benefit_b!$F$106*F17 + Wording_Scores!$F$107*Benefit_b!$F$109*F18 + Wording_Scores!$F$37*Benefit_b!$F$39*F20 + Wording_Scores!$F$51*Benefit_b!$F$53*F22 + Wording_Scores!$F$86*Benefit_b!$F$88*F24 + Wording_Scores!$F$137*Benefit_b!$F$139*F26)</f>
        <v/>
      </c>
      <c r="G41" s="191">
        <f>EPV_cancer!$C$7*(Wording_Scores!$F$104*Benefit_b!$F$106*G17 + Wording_Scores!$F$107*Benefit_b!$F$109*G18 + Wording_Scores!$F$37*Benefit_b!$F$39*G20 + Wording_Scores!$F$51*Benefit_b!$F$53*G22 + Wording_Scores!$F$86*Benefit_b!$F$88*G24 + Wording_Scores!$F$137*Benefit_b!$F$139*G26)</f>
        <v/>
      </c>
      <c r="H41" s="191">
        <f>EPV_cancer!$C$7*(Wording_Scores!$F$104*Benefit_b!$F$106*H17 + Wording_Scores!$F$107*Benefit_b!$F$109*H18 + Wording_Scores!$F$37*Benefit_b!$F$39*H20 + Wording_Scores!$F$51*Benefit_b!$F$53*H22 + Wording_Scores!$F$86*Benefit_b!$F$88*H24 + Wording_Scores!$F$137*Benefit_b!$F$139*H26)</f>
        <v/>
      </c>
    </row>
    <row r="42" ht="15" customHeight="1" s="99">
      <c r="C42" s="161" t="inlineStr">
        <is>
          <t>Zurich</t>
        </is>
      </c>
      <c r="D42" s="191">
        <f>EPV_cancer!$C$7*(Wording_Scores!$G$104*Benefit_b!$G$106*D17 + Wording_Scores!$G$107*Benefit_b!$G$109*D18 + Wording_Scores!$G$37*Benefit_b!$G$39*D20 + Wording_Scores!$G$51*Benefit_b!$G$53*D22 + Wording_Scores!$G$86*Benefit_b!$G$88*D24 + Wording_Scores!$G$137*Benefit_b!$G$139*D26)</f>
        <v/>
      </c>
      <c r="E42" s="191">
        <f>EPV_cancer!$C$7*(Wording_Scores!$G$104*Benefit_b!$G$106*E17 + Wording_Scores!$G$107*Benefit_b!$G$109*E18 + Wording_Scores!$G$37*Benefit_b!$G$39*E20 + Wording_Scores!$G$51*Benefit_b!$G$53*E22 + Wording_Scores!$G$86*Benefit_b!$G$88*E24 + Wording_Scores!$G$137*Benefit_b!$G$139*E26)</f>
        <v/>
      </c>
      <c r="F42" s="191">
        <f>EPV_cancer!$C$7*(Wording_Scores!$G$104*Benefit_b!$G$106*F17 + Wording_Scores!$G$107*Benefit_b!$G$109*F18 + Wording_Scores!$G$37*Benefit_b!$G$39*F20 + Wording_Scores!$G$51*Benefit_b!$G$53*F22 + Wording_Scores!$G$86*Benefit_b!$G$88*F24 + Wording_Scores!$G$137*Benefit_b!$G$139*F26)</f>
        <v/>
      </c>
      <c r="G42" s="191">
        <f>EPV_cancer!$C$7*(Wording_Scores!$G$104*Benefit_b!$G$106*G17 + Wording_Scores!$G$107*Benefit_b!$G$109*G18 + Wording_Scores!$G$37*Benefit_b!$G$39*G20 + Wording_Scores!$G$51*Benefit_b!$G$53*G22 + Wording_Scores!$G$86*Benefit_b!$G$88*G24 + Wording_Scores!$G$137*Benefit_b!$G$139*G26)</f>
        <v/>
      </c>
      <c r="H42" s="191">
        <f>EPV_cancer!$C$7*(Wording_Scores!$G$104*Benefit_b!$G$106*H17 + Wording_Scores!$G$107*Benefit_b!$G$109*H18 + Wording_Scores!$G$37*Benefit_b!$G$39*H20 + Wording_Scores!$G$51*Benefit_b!$G$53*H22 + Wording_Scores!$G$86*Benefit_b!$G$88*H24 + Wording_Scores!$G$137*Benefit_b!$G$139*H26)</f>
        <v/>
      </c>
    </row>
    <row r="43" ht="15" customHeight="1" s="99">
      <c r="C43" s="189" t="inlineStr">
        <is>
          <t>PV premium (€)</t>
        </is>
      </c>
    </row>
    <row r="44" ht="15" customHeight="1" s="99">
      <c r="D44" s="190" t="n">
        <v>30</v>
      </c>
      <c r="E44" s="190" t="n">
        <v>35</v>
      </c>
      <c r="F44" s="190" t="n">
        <v>40</v>
      </c>
      <c r="G44" s="190" t="n">
        <v>45</v>
      </c>
      <c r="H44" s="190" t="n">
        <v>50</v>
      </c>
    </row>
    <row r="45" ht="15" customHeight="1" s="99">
      <c r="C45" s="161" t="inlineStr">
        <is>
          <t>Aviva</t>
        </is>
      </c>
      <c r="D45" s="191">
        <f>Prem_portfolio!E5*12*D5</f>
        <v/>
      </c>
      <c r="E45" s="191">
        <f>Prem_portfolio!E6*12*E5</f>
        <v/>
      </c>
      <c r="F45" s="191">
        <f>Prem_portfolio!E7*12*F5</f>
        <v/>
      </c>
      <c r="G45" s="191">
        <f>Prem_portfolio!E8*12*G5</f>
        <v/>
      </c>
      <c r="H45" s="191">
        <f>Prem_portfolio!E9*12*H5</f>
        <v/>
      </c>
    </row>
    <row r="46" ht="15" customHeight="1" s="99">
      <c r="C46" s="161" t="inlineStr">
        <is>
          <t>Irish Life</t>
        </is>
      </c>
      <c r="D46" s="191">
        <f>Prem_portfolio!H5*12*D5</f>
        <v/>
      </c>
      <c r="E46" s="191">
        <f>Prem_portfolio!H6*12*E5</f>
        <v/>
      </c>
      <c r="F46" s="191">
        <f>Prem_portfolio!H7*12*F5</f>
        <v/>
      </c>
      <c r="G46" s="191">
        <f>Prem_portfolio!H8*12*G5</f>
        <v/>
      </c>
      <c r="H46" s="191">
        <f>Prem_portfolio!H9*12*H5</f>
        <v/>
      </c>
    </row>
    <row r="47" ht="15" customHeight="1" s="99">
      <c r="C47" s="161" t="inlineStr">
        <is>
          <t>New Ireland</t>
        </is>
      </c>
      <c r="D47" s="191">
        <f>Prem_portfolio!K5*12*D5</f>
        <v/>
      </c>
      <c r="E47" s="191">
        <f>Prem_portfolio!K6*12*E5</f>
        <v/>
      </c>
      <c r="F47" s="191">
        <f>Prem_portfolio!K7*12*F5</f>
        <v/>
      </c>
      <c r="G47" s="191">
        <f>Prem_portfolio!K8*12*G5</f>
        <v/>
      </c>
      <c r="H47" s="191">
        <f>Prem_portfolio!K9*12*H5</f>
        <v/>
      </c>
    </row>
    <row r="48" ht="15" customHeight="1" s="99">
      <c r="C48" s="161" t="inlineStr">
        <is>
          <t>Royal London</t>
        </is>
      </c>
      <c r="D48" s="191">
        <f>Prem_portfolio!N5*12*D5</f>
        <v/>
      </c>
      <c r="E48" s="191">
        <f>Prem_portfolio!N6*12*E5</f>
        <v/>
      </c>
      <c r="F48" s="191">
        <f>Prem_portfolio!N7*12*F5</f>
        <v/>
      </c>
      <c r="G48" s="191">
        <f>Prem_portfolio!N8*12*G5</f>
        <v/>
      </c>
      <c r="H48" s="191">
        <f>Prem_portfolio!N9*12*H5</f>
        <v/>
      </c>
    </row>
    <row r="49" ht="15" customHeight="1" s="99">
      <c r="C49" s="161" t="inlineStr">
        <is>
          <t>Zurich</t>
        </is>
      </c>
      <c r="D49" s="191">
        <f>Prem_portfolio!Q5*12*D5</f>
        <v/>
      </c>
      <c r="E49" s="191">
        <f>Prem_portfolio!Q6*12*E5</f>
        <v/>
      </c>
      <c r="F49" s="191">
        <f>Prem_portfolio!Q7*12*F5</f>
        <v/>
      </c>
      <c r="G49" s="191">
        <f>Prem_portfolio!Q8*12*G5</f>
        <v/>
      </c>
      <c r="H49" s="191">
        <f>Prem_portfolio!Q9*12*H5</f>
        <v/>
      </c>
    </row>
    <row r="50" ht="15" customHeight="1" s="99">
      <c r="C50" s="189" t="inlineStr">
        <is>
          <t>FAIR VALUE male</t>
        </is>
      </c>
    </row>
    <row r="51" ht="15" customHeight="1" s="99">
      <c r="D51" s="190" t="n">
        <v>30</v>
      </c>
      <c r="E51" s="190" t="n">
        <v>35</v>
      </c>
      <c r="F51" s="190" t="n">
        <v>40</v>
      </c>
      <c r="G51" s="190" t="n">
        <v>45</v>
      </c>
      <c r="H51" s="190" t="n">
        <v>50</v>
      </c>
    </row>
    <row r="52" ht="15" customHeight="1" s="99">
      <c r="C52" s="161" t="inlineStr">
        <is>
          <t>Aviva</t>
        </is>
      </c>
      <c r="D52" s="186">
        <f>D31/D45</f>
        <v/>
      </c>
      <c r="E52" s="186">
        <f>E31/E45</f>
        <v/>
      </c>
      <c r="F52" s="186">
        <f>F31/F45</f>
        <v/>
      </c>
      <c r="G52" s="186">
        <f>G31/G45</f>
        <v/>
      </c>
      <c r="H52" s="186">
        <f>H31/H45</f>
        <v/>
      </c>
    </row>
    <row r="53" ht="15" customHeight="1" s="99">
      <c r="C53" s="161" t="inlineStr">
        <is>
          <t>Irish Life</t>
        </is>
      </c>
      <c r="D53" s="186">
        <f>D32/D46</f>
        <v/>
      </c>
      <c r="E53" s="186">
        <f>E32/E46</f>
        <v/>
      </c>
      <c r="F53" s="186">
        <f>F32/F46</f>
        <v/>
      </c>
      <c r="G53" s="186">
        <f>G32/G46</f>
        <v/>
      </c>
      <c r="H53" s="186">
        <f>H32/H46</f>
        <v/>
      </c>
    </row>
    <row r="54" ht="15" customHeight="1" s="99">
      <c r="C54" s="161" t="inlineStr">
        <is>
          <t>New Ireland</t>
        </is>
      </c>
      <c r="D54" s="186">
        <f>D33/D47</f>
        <v/>
      </c>
      <c r="E54" s="186">
        <f>E33/E47</f>
        <v/>
      </c>
      <c r="F54" s="186">
        <f>F33/F47</f>
        <v/>
      </c>
      <c r="G54" s="186">
        <f>G33/G47</f>
        <v/>
      </c>
      <c r="H54" s="186">
        <f>H33/H47</f>
        <v/>
      </c>
    </row>
    <row r="55" ht="15" customHeight="1" s="99">
      <c r="C55" s="161" t="inlineStr">
        <is>
          <t>Royal London</t>
        </is>
      </c>
      <c r="D55" s="186">
        <f>D34/D48</f>
        <v/>
      </c>
      <c r="E55" s="186">
        <f>E34/E48</f>
        <v/>
      </c>
      <c r="F55" s="186">
        <f>F34/F48</f>
        <v/>
      </c>
      <c r="G55" s="186">
        <f>G34/G48</f>
        <v/>
      </c>
      <c r="H55" s="186">
        <f>H34/H48</f>
        <v/>
      </c>
    </row>
    <row r="56" ht="15" customHeight="1" s="99">
      <c r="C56" s="161" t="inlineStr">
        <is>
          <t>Zurich</t>
        </is>
      </c>
      <c r="D56" s="186">
        <f>D35/D49</f>
        <v/>
      </c>
      <c r="E56" s="186">
        <f>E35/E49</f>
        <v/>
      </c>
      <c r="F56" s="186">
        <f>F35/F49</f>
        <v/>
      </c>
      <c r="G56" s="186">
        <f>G35/G49</f>
        <v/>
      </c>
      <c r="H56" s="186">
        <f>H35/H49</f>
        <v/>
      </c>
    </row>
    <row r="57" ht="15" customHeight="1" s="99">
      <c r="C57" s="189" t="inlineStr">
        <is>
          <t>FAIR VALUE female</t>
        </is>
      </c>
    </row>
    <row r="58" ht="15" customHeight="1" s="99">
      <c r="D58" s="190" t="n">
        <v>30</v>
      </c>
      <c r="E58" s="190" t="n">
        <v>35</v>
      </c>
      <c r="F58" s="190" t="n">
        <v>40</v>
      </c>
      <c r="G58" s="190" t="n">
        <v>45</v>
      </c>
      <c r="H58" s="190" t="n">
        <v>50</v>
      </c>
    </row>
    <row r="59" ht="15" customHeight="1" s="99">
      <c r="C59" s="161" t="inlineStr">
        <is>
          <t>Aviva</t>
        </is>
      </c>
      <c r="D59" s="186">
        <f>D38/D45</f>
        <v/>
      </c>
      <c r="E59" s="186">
        <f>E38/E45</f>
        <v/>
      </c>
      <c r="F59" s="186">
        <f>F38/F45</f>
        <v/>
      </c>
      <c r="G59" s="186">
        <f>G38/G45</f>
        <v/>
      </c>
      <c r="H59" s="186">
        <f>H38/H45</f>
        <v/>
      </c>
    </row>
    <row r="60" ht="15" customHeight="1" s="99">
      <c r="C60" s="161" t="inlineStr">
        <is>
          <t>Irish Life</t>
        </is>
      </c>
      <c r="D60" s="186">
        <f>D39/D46</f>
        <v/>
      </c>
      <c r="E60" s="186">
        <f>E39/E46</f>
        <v/>
      </c>
      <c r="F60" s="186">
        <f>F39/F46</f>
        <v/>
      </c>
      <c r="G60" s="186">
        <f>G39/G46</f>
        <v/>
      </c>
      <c r="H60" s="186">
        <f>H39/H46</f>
        <v/>
      </c>
    </row>
    <row r="61" ht="15" customHeight="1" s="99">
      <c r="C61" s="161" t="inlineStr">
        <is>
          <t>New Ireland</t>
        </is>
      </c>
      <c r="D61" s="186">
        <f>D40/D47</f>
        <v/>
      </c>
      <c r="E61" s="186">
        <f>E40/E47</f>
        <v/>
      </c>
      <c r="F61" s="186">
        <f>F40/F47</f>
        <v/>
      </c>
      <c r="G61" s="186">
        <f>G40/G47</f>
        <v/>
      </c>
      <c r="H61" s="186">
        <f>H40/H47</f>
        <v/>
      </c>
    </row>
    <row r="62" ht="15" customHeight="1" s="99">
      <c r="C62" s="161" t="inlineStr">
        <is>
          <t>Royal London</t>
        </is>
      </c>
      <c r="D62" s="186">
        <f>D41/D48</f>
        <v/>
      </c>
      <c r="E62" s="186">
        <f>E41/E48</f>
        <v/>
      </c>
      <c r="F62" s="186">
        <f>F41/F48</f>
        <v/>
      </c>
      <c r="G62" s="186">
        <f>G41/G48</f>
        <v/>
      </c>
      <c r="H62" s="186">
        <f>H41/H48</f>
        <v/>
      </c>
    </row>
    <row r="63" ht="15" customHeight="1" s="99">
      <c r="C63" s="161" t="inlineStr">
        <is>
          <t>Zurich</t>
        </is>
      </c>
      <c r="D63" s="186">
        <f>D42/D49</f>
        <v/>
      </c>
      <c r="E63" s="186">
        <f>E42/E49</f>
        <v/>
      </c>
      <c r="F63" s="186">
        <f>F42/F49</f>
        <v/>
      </c>
      <c r="G63" s="186">
        <f>G42/G49</f>
        <v/>
      </c>
      <c r="H63" s="186">
        <f>H42/H49</f>
        <v/>
      </c>
    </row>
    <row r="64" ht="15" customHeight="1" s="99">
      <c r="C64" s="192" t="inlineStr">
        <is>
          <t>VALIDATION: age-35 male FV minus Fair_value tab (must be 0)</t>
        </is>
      </c>
    </row>
    <row r="65" ht="15" customHeight="1" s="99">
      <c r="C65" s="188">
        <f>E52-Fair_value!F11</f>
        <v/>
      </c>
      <c r="D65" s="188">
        <f>E53-Fair_value!F12</f>
        <v/>
      </c>
      <c r="E65" s="188">
        <f>E54-Fair_value!F13</f>
        <v/>
      </c>
      <c r="F65" s="188">
        <f>E55-Fair_value!F14</f>
        <v/>
      </c>
      <c r="G65" s="188">
        <f>E56-Fair_value!F15</f>
        <v/>
      </c>
    </row>
    <row r="66" ht="15" customHeight="1" s="99">
      <c r="C66" s="192" t="inlineStr">
        <is>
          <t>VALIDATION: age-35 female FV minus Fair_value tab (must be 0)</t>
        </is>
      </c>
    </row>
    <row r="67" ht="15" customHeight="1" s="99">
      <c r="C67" s="188">
        <f>E59-Fair_value!G11</f>
        <v/>
      </c>
      <c r="D67" s="188">
        <f>E60-Fair_value!G12</f>
        <v/>
      </c>
      <c r="E67" s="188">
        <f>E61-Fair_value!G13</f>
        <v/>
      </c>
      <c r="F67" s="188">
        <f>E62-Fair_value!G14</f>
        <v/>
      </c>
      <c r="G67" s="188">
        <f>E63-Fair_value!G15</f>
        <v/>
      </c>
    </row>
    <row r="70" ht="15" customHeight="1" s="99">
      <c r="C70" s="165" t="inlineStr">
        <is>
          <t>CSO M pop (band)</t>
        </is>
      </c>
      <c r="D70" s="193" t="n">
        <v>155831</v>
      </c>
      <c r="E70" s="193" t="n">
        <v>181494</v>
      </c>
      <c r="F70" s="193" t="n">
        <v>195943</v>
      </c>
      <c r="G70" s="193" t="n">
        <v>179647</v>
      </c>
      <c r="H70" s="193" t="n">
        <v>160508</v>
      </c>
      <c r="J70" s="160" t="inlineStr">
        <is>
          <t>Market weights: CSO PxStat table PEA11 (Estimated Population by Single Year of Age, Sex and Year) / Census 2022 table FY006B — PRIMARY SOURCE. State x ages 30-54 x sex. Values here are PROVISIONAL pending direct PxStat export (see Appendix D); immaterial to results (CSO-weighted = equal-weighted to 0.01).</t>
        </is>
      </c>
    </row>
    <row r="71" ht="15" customHeight="1" s="99">
      <c r="C71" s="165" t="inlineStr">
        <is>
          <t>CSO F pop (band)</t>
        </is>
      </c>
      <c r="D71" s="193" t="n">
        <v>163136</v>
      </c>
      <c r="E71" s="193" t="n">
        <v>197232</v>
      </c>
      <c r="F71" s="193" t="n">
        <v>204498</v>
      </c>
      <c r="G71" s="193" t="n">
        <v>183297</v>
      </c>
      <c r="H71" s="193" t="n">
        <v>161545</v>
      </c>
    </row>
    <row r="73" ht="15" customHeight="1" s="99">
      <c r="C73" s="189" t="inlineStr">
        <is>
          <t>MARKET-LEVEL (CSO-weighted)</t>
        </is>
      </c>
    </row>
    <row r="74" ht="15" customHeight="1" s="99">
      <c r="C74" s="180" t="inlineStr">
        <is>
          <t>Provider</t>
        </is>
      </c>
      <c r="D74" s="180" t="inlineStr">
        <is>
          <t>wtd male FV</t>
        </is>
      </c>
      <c r="E74" s="180" t="inlineStr">
        <is>
          <t>wtd female FV</t>
        </is>
      </c>
      <c r="F74" s="180" t="inlineStr">
        <is>
          <t>avg-buyer FV</t>
        </is>
      </c>
      <c r="G74" s="180" t="inlineStr">
        <is>
          <t>male-female gap</t>
        </is>
      </c>
      <c r="H74" s="180" t="inlineStr">
        <is>
          <t>equal-wt buyer FV (robustness)</t>
        </is>
      </c>
    </row>
    <row r="75" ht="15" customHeight="1" s="99">
      <c r="C75" s="161" t="inlineStr">
        <is>
          <t>Aviva</t>
        </is>
      </c>
      <c r="D75" s="194">
        <f>SUMPRODUCT(D52:H52,$D$70:$H$70)/SUM($D$70:$H$70)</f>
        <v/>
      </c>
      <c r="E75" s="194">
        <f>SUMPRODUCT(D59:H59,$D$71:$H$71)/SUM($D$71:$H$71)</f>
        <v/>
      </c>
      <c r="F75" s="194">
        <f>(SUMPRODUCT(D52:H52,$D$70:$H$70)+SUMPRODUCT(D59:H59,$D$71:$H$71))/(SUM($D$70:$H$70)+SUM($D$71:$H$71))</f>
        <v/>
      </c>
      <c r="G75" s="194">
        <f>D75-E75</f>
        <v/>
      </c>
      <c r="H75" s="194">
        <f>(AVERAGE(D52:H52)+AVERAGE(D59:H59))/2</f>
        <v/>
      </c>
    </row>
    <row r="76" ht="15" customHeight="1" s="99">
      <c r="C76" s="161" t="inlineStr">
        <is>
          <t>Irish Life</t>
        </is>
      </c>
      <c r="D76" s="194">
        <f>SUMPRODUCT(D53:H53,$D$70:$H$70)/SUM($D$70:$H$70)</f>
        <v/>
      </c>
      <c r="E76" s="194">
        <f>SUMPRODUCT(D60:H60,$D$71:$H$71)/SUM($D$71:$H$71)</f>
        <v/>
      </c>
      <c r="F76" s="194">
        <f>(SUMPRODUCT(D53:H53,$D$70:$H$70)+SUMPRODUCT(D60:H60,$D$71:$H$71))/(SUM($D$70:$H$70)+SUM($D$71:$H$71))</f>
        <v/>
      </c>
      <c r="G76" s="194">
        <f>D76-E76</f>
        <v/>
      </c>
      <c r="H76" s="194">
        <f>(AVERAGE(D53:H53)+AVERAGE(D60:H60))/2</f>
        <v/>
      </c>
    </row>
    <row r="77" ht="15" customHeight="1" s="99">
      <c r="C77" s="161" t="inlineStr">
        <is>
          <t>New Ireland</t>
        </is>
      </c>
      <c r="D77" s="194">
        <f>SUMPRODUCT(D54:H54,$D$70:$H$70)/SUM($D$70:$H$70)</f>
        <v/>
      </c>
      <c r="E77" s="194">
        <f>SUMPRODUCT(D61:H61,$D$71:$H$71)/SUM($D$71:$H$71)</f>
        <v/>
      </c>
      <c r="F77" s="194">
        <f>(SUMPRODUCT(D54:H54,$D$70:$H$70)+SUMPRODUCT(D61:H61,$D$71:$H$71))/(SUM($D$70:$H$70)+SUM($D$71:$H$71))</f>
        <v/>
      </c>
      <c r="G77" s="194">
        <f>D77-E77</f>
        <v/>
      </c>
      <c r="H77" s="194">
        <f>(AVERAGE(D54:H54)+AVERAGE(D61:H61))/2</f>
        <v/>
      </c>
    </row>
    <row r="78" ht="15" customHeight="1" s="99">
      <c r="C78" s="161" t="inlineStr">
        <is>
          <t>Royal London</t>
        </is>
      </c>
      <c r="D78" s="194">
        <f>SUMPRODUCT(D55:H55,$D$70:$H$70)/SUM($D$70:$H$70)</f>
        <v/>
      </c>
      <c r="E78" s="194">
        <f>SUMPRODUCT(D62:H62,$D$71:$H$71)/SUM($D$71:$H$71)</f>
        <v/>
      </c>
      <c r="F78" s="194">
        <f>(SUMPRODUCT(D55:H55,$D$70:$H$70)+SUMPRODUCT(D62:H62,$D$71:$H$71))/(SUM($D$70:$H$70)+SUM($D$71:$H$71))</f>
        <v/>
      </c>
      <c r="G78" s="194">
        <f>D78-E78</f>
        <v/>
      </c>
      <c r="H78" s="194">
        <f>(AVERAGE(D55:H55)+AVERAGE(D62:H62))/2</f>
        <v/>
      </c>
    </row>
    <row r="79" ht="15" customHeight="1" s="99">
      <c r="C79" s="161" t="inlineStr">
        <is>
          <t>Zurich</t>
        </is>
      </c>
      <c r="D79" s="194">
        <f>SUMPRODUCT(D56:H56,$D$70:$H$70)/SUM($D$70:$H$70)</f>
        <v/>
      </c>
      <c r="E79" s="194">
        <f>SUMPRODUCT(D63:H63,$D$71:$H$71)/SUM($D$71:$H$71)</f>
        <v/>
      </c>
      <c r="F79" s="194">
        <f>(SUMPRODUCT(D56:H56,$D$70:$H$70)+SUMPRODUCT(D63:H63,$D$71:$H$71))/(SUM($D$70:$H$70)+SUM($D$71:$H$71))</f>
        <v/>
      </c>
      <c r="G79" s="194">
        <f>D79-E79</f>
        <v/>
      </c>
      <c r="H79" s="194">
        <f>(AVERAGE(D56:H56)+AVERAGE(D63:H63))/2</f>
        <v/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B1:B16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3" customWidth="1" style="98" min="1" max="1"/>
    <col width="115" customWidth="1" style="98" min="2" max="2"/>
  </cols>
  <sheetData>
    <row r="1" ht="17.25" customHeight="1" s="99">
      <c r="B1" s="106" t="inlineStr">
        <is>
          <t>MWP-2026-05 — Audit trail (workbook v0.16)</t>
        </is>
      </c>
    </row>
    <row r="3" ht="19.5" customHeight="1" s="99">
      <c r="B3" s="107" t="inlineStr">
        <is>
          <t>Principle</t>
        </is>
      </c>
    </row>
    <row r="4" ht="13.5" customHeight="1" s="99">
      <c r="B4" s="108" t="inlineStr">
        <is>
          <t>Every derived quantity in this workbook is computed by a live formula. No computed or estimated value is stored as a hardcoded constant. The only numeric constants are (i) structural indices and (ii) documented inputs. All results recalculate when inputs change.</t>
        </is>
      </c>
    </row>
    <row r="5" ht="19.5" customHeight="1" s="99">
      <c r="B5" s="107" t="inlineStr">
        <is>
          <t>Numeric constants — classification</t>
        </is>
      </c>
    </row>
    <row r="6" ht="13.5" customHeight="1" s="99">
      <c r="B6" s="108" t="inlineStr">
        <is>
          <t>(i) Structural indices: the year counter t, attained ages, and age/provider header labels in EPV_cancer, Discount_v and Portfolio. These are the projection timeline, not data.</t>
        </is>
      </c>
    </row>
    <row r="7" ht="13.5" customHeight="1" s="99">
      <c r="B7" s="108" t="inlineStr">
        <is>
          <t>(ii) Sourced inputs (each cited in-sheet): incidence rates — NCRI incidence-by-age 2017-19 (invasive cancer, DCIS); HIPE 2017-19 (AMI I21-22, stroke I60-69); INAS acute-stroke total; ERA Registry 2023 (ESKD); O'Connell et al. 2017 (MS). Premiums — mylife whole-of-market quotes, 24 Jul 2026, guaranteed basis (Prem_portfolio). Wording ranks — All-Illness v1.2, 27 Apr 2026 (Wording_Ranks). Claims — Life Insurance Claims in Ireland 2025 (Claims_2025).</t>
        </is>
      </c>
    </row>
    <row r="8" ht="13.5" customHeight="1" s="99">
      <c r="B8" s="108" t="inlineStr">
        <is>
          <t>(iii) Disclosed assumption parameters: discount rate 3.0% (Discount_v!C9); life benchmark EUR 322,000 and SI fraction 50% (EPV_cancer!C7 = 0.5*322000); rank-to-w mapping 1/0.8/0.6/0.4/0.2 (Wording_Scores); benefit fractions (Benefit_b); ESKD working-age rates 12/7 per 100k (q_inputs rows 241-242, flagged 'ASSUMPTION (judgment)').</t>
        </is>
      </c>
    </row>
    <row r="9" ht="19.5" customHeight="1" s="99">
      <c r="B9" s="107" t="inlineStr">
        <is>
          <t>Previously-derived values now converted to formulas</t>
        </is>
      </c>
    </row>
    <row r="10" ht="13.5" customHeight="1" s="99">
      <c r="B10" s="108" t="inlineStr">
        <is>
          <t>Stroke acute-adjustment factor = INAS/HIPE totals (EPV_noncancer!C10 = C27/C28). Serious-illness sum assured = 0.5*322000 (EPV_cancer!C7). MS sex-split computed from national crude rate and F:M ratio (q_inputs!G239:G240 = f(M239,M240)). Residual cancer = all-invasive minus named sites (q_inputs!G164). All q values = 1-EXP(-rate/100000).</t>
        </is>
      </c>
    </row>
    <row r="11" ht="19.5" customHeight="1" s="99">
      <c r="B11" s="107" t="inlineStr">
        <is>
          <t>In-sheet validation (nothing on trust)</t>
        </is>
      </c>
    </row>
    <row r="12" ht="13.5" customHeight="1" s="99">
      <c r="B12" s="108" t="inlineStr">
        <is>
          <t>Portfolio!C65:G65 and C67:G67 compute the age-35 portfolio fair value minus the single-life Fair_value tab, for male and female; every cell equals 0, proving the portfolio engine reproduces the validated base result. Master-consistency cells in q_inputs, Wording_Scores, Benefit_b, Coverage_Summary and Claims_2025 report CONSISTENT / ALL COUNTS MATCH.</t>
        </is>
      </c>
    </row>
    <row r="13" ht="19.5" customHeight="1" s="99">
      <c r="B13" s="107" t="inlineStr">
        <is>
          <t>Incidence-claims firewall</t>
        </is>
      </c>
    </row>
    <row r="14" ht="13.5" customHeight="1" s="99">
      <c r="B14" s="108" t="inlineStr">
        <is>
          <t>Incidence (q) is built only from epidemiological sources. Claims statistics (Claims_2025) are used solely as an ex-post plausibility check and never feed incidence or family weights.</t>
        </is>
      </c>
    </row>
    <row r="15" ht="19.5" customHeight="1" s="99">
      <c r="B15" s="107" t="inlineStr">
        <is>
          <t>Recalculation</t>
        </is>
      </c>
    </row>
    <row r="16" ht="13.5" customHeight="1" s="99">
      <c r="B16" s="108" t="inlineStr">
        <is>
          <t>All formulas evaluate with zero errors under LibreOffice recalc. A green recalc confirms formulas evaluate; the in-sheet validation above confirms they are correct.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O136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A1" activeCellId="0" sqref="A1"/>
    </sheetView>
  </sheetViews>
  <sheetFormatPr baseColWidth="8" defaultColWidth="8.6796875" defaultRowHeight="15" zeroHeight="0" outlineLevelRow="0"/>
  <cols>
    <col width="4" customWidth="1" style="98" min="1" max="1"/>
    <col width="46" customWidth="1" style="98" min="2" max="2"/>
    <col width="26" customWidth="1" style="98" min="3" max="3"/>
    <col width="14" customWidth="1" style="98" min="4" max="4"/>
    <col width="7" customWidth="1" style="98" min="5" max="5"/>
    <col width="12" customWidth="1" style="98" min="6" max="6"/>
    <col width="8" customWidth="1" style="98" min="7" max="7"/>
    <col width="12" customWidth="1" style="98" min="8" max="8"/>
    <col width="9" customWidth="1" style="98" min="9" max="9"/>
    <col width="13" customWidth="1" style="98" min="10" max="10"/>
    <col width="9" customWidth="1" style="98" min="11" max="12"/>
    <col width="13" customWidth="1" style="98" min="13" max="13"/>
    <col width="7" customWidth="1" style="98" min="14" max="14"/>
    <col width="12" customWidth="1" style="98" min="15" max="15"/>
  </cols>
  <sheetData>
    <row r="1" ht="15" customHeight="1" s="99">
      <c r="A1" s="109" t="inlineStr">
        <is>
          <t>#</t>
        </is>
      </c>
      <c r="B1" s="109" t="inlineStr">
        <is>
          <t>Canonical heading</t>
        </is>
      </c>
      <c r="C1" s="109" t="inlineStr">
        <is>
          <t>Body system</t>
        </is>
      </c>
      <c r="D1" s="109" t="inlineStr">
        <is>
          <t>Likelihood band</t>
        </is>
      </c>
      <c r="E1" s="109" t="inlineStr">
        <is>
          <t>Aviva rank</t>
        </is>
      </c>
      <c r="F1" s="109" t="inlineStr">
        <is>
          <t>Aviva cover</t>
        </is>
      </c>
      <c r="G1" s="109" t="inlineStr">
        <is>
          <t>Irish Life rank</t>
        </is>
      </c>
      <c r="H1" s="109" t="inlineStr">
        <is>
          <t>Irish Life cover</t>
        </is>
      </c>
      <c r="I1" s="109" t="inlineStr">
        <is>
          <t>New Ireland rank</t>
        </is>
      </c>
      <c r="J1" s="109" t="inlineStr">
        <is>
          <t>New Ireland cover</t>
        </is>
      </c>
      <c r="K1" s="109" t="inlineStr">
        <is>
          <t>NI provisional</t>
        </is>
      </c>
      <c r="L1" s="109" t="inlineStr">
        <is>
          <t>Royal London rank</t>
        </is>
      </c>
      <c r="M1" s="109" t="inlineStr">
        <is>
          <t>Royal London cover</t>
        </is>
      </c>
      <c r="N1" s="109" t="inlineStr">
        <is>
          <t>Zurich rank</t>
        </is>
      </c>
      <c r="O1" s="109" t="inlineStr">
        <is>
          <t>Zurich cover</t>
        </is>
      </c>
    </row>
    <row r="2" ht="23.25" customHeight="1" s="99">
      <c r="A2" s="110" t="n">
        <v>1</v>
      </c>
      <c r="B2" s="111" t="inlineStr">
        <is>
          <t>Hospital Cash Cover (Adult)</t>
        </is>
      </c>
      <c r="C2" s="111" t="inlineStr">
        <is>
          <t>Ancillary</t>
        </is>
      </c>
      <c r="D2" s="111" t="inlineStr">
        <is>
          <t>Not primarily illness claim</t>
        </is>
      </c>
      <c r="E2" s="110" t="n">
        <v>3</v>
      </c>
      <c r="F2" s="111" t="inlineStr">
        <is>
          <t>Not covered</t>
        </is>
      </c>
      <c r="G2" s="110" t="n">
        <v>1</v>
      </c>
      <c r="H2" s="111" t="inlineStr">
        <is>
          <t>Ancillary</t>
        </is>
      </c>
      <c r="I2" s="110" t="n">
        <v>5</v>
      </c>
      <c r="J2" s="111" t="inlineStr">
        <is>
          <t>Not covered</t>
        </is>
      </c>
      <c r="K2" s="110" t="n"/>
      <c r="L2" s="110" t="n">
        <v>2</v>
      </c>
      <c r="M2" s="111" t="inlineStr">
        <is>
          <t>Not covered</t>
        </is>
      </c>
      <c r="N2" s="110" t="n">
        <v>4</v>
      </c>
      <c r="O2" s="111" t="inlineStr">
        <is>
          <t>Not covered</t>
        </is>
      </c>
    </row>
    <row r="3" ht="15" customHeight="1" s="99">
      <c r="A3" s="110" t="n">
        <v>2</v>
      </c>
      <c r="B3" s="111" t="inlineStr">
        <is>
          <t>Overseas Surgery Benefit</t>
        </is>
      </c>
      <c r="C3" s="111" t="inlineStr">
        <is>
          <t>Ancillary</t>
        </is>
      </c>
      <c r="D3" s="111" t="inlineStr">
        <is>
          <t>Rare</t>
        </is>
      </c>
      <c r="E3" s="110" t="n">
        <v>3</v>
      </c>
      <c r="F3" s="111" t="inlineStr">
        <is>
          <t>Not covered</t>
        </is>
      </c>
      <c r="G3" s="110" t="n">
        <v>4</v>
      </c>
      <c r="H3" s="111" t="inlineStr">
        <is>
          <t>Not covered</t>
        </is>
      </c>
      <c r="I3" s="110" t="n">
        <v>5</v>
      </c>
      <c r="J3" s="111" t="inlineStr">
        <is>
          <t>Not covered</t>
        </is>
      </c>
      <c r="K3" s="110" t="n"/>
      <c r="L3" s="110" t="n">
        <v>2</v>
      </c>
      <c r="M3" s="111" t="inlineStr">
        <is>
          <t>Not covered</t>
        </is>
      </c>
      <c r="N3" s="110" t="n">
        <v>1</v>
      </c>
      <c r="O3" s="111" t="inlineStr">
        <is>
          <t>Ancillary</t>
        </is>
      </c>
    </row>
    <row r="4" ht="23.25" customHeight="1" s="99">
      <c r="A4" s="110" t="n">
        <v>3</v>
      </c>
      <c r="B4" s="111" t="inlineStr">
        <is>
          <t>Accidental Death Benefit (Interim)</t>
        </is>
      </c>
      <c r="C4" s="111" t="inlineStr">
        <is>
          <t>Ancillary / Life</t>
        </is>
      </c>
      <c r="D4" s="111" t="inlineStr">
        <is>
          <t>Not primarily illness claim</t>
        </is>
      </c>
      <c r="E4" s="110" t="n">
        <v>3</v>
      </c>
      <c r="F4" s="111" t="inlineStr">
        <is>
          <t>Not covered</t>
        </is>
      </c>
      <c r="G4" s="110" t="n">
        <v>1</v>
      </c>
      <c r="H4" s="111" t="inlineStr">
        <is>
          <t>Ancillary</t>
        </is>
      </c>
      <c r="I4" s="110" t="n">
        <v>5</v>
      </c>
      <c r="J4" s="111" t="inlineStr">
        <is>
          <t>Not covered</t>
        </is>
      </c>
      <c r="K4" s="110" t="n"/>
      <c r="L4" s="110" t="n">
        <v>2</v>
      </c>
      <c r="M4" s="111" t="inlineStr">
        <is>
          <t>Not covered</t>
        </is>
      </c>
      <c r="N4" s="110" t="n">
        <v>4</v>
      </c>
      <c r="O4" s="111" t="inlineStr">
        <is>
          <t>Not covered</t>
        </is>
      </c>
    </row>
    <row r="5" ht="15" customHeight="1" s="99">
      <c r="A5" s="110" t="n">
        <v>4</v>
      </c>
      <c r="B5" s="111" t="inlineStr">
        <is>
          <t>Terminal Illness Early Payment (Life Cover)</t>
        </is>
      </c>
      <c r="C5" s="111" t="inlineStr">
        <is>
          <t>Ancillary / Life</t>
        </is>
      </c>
      <c r="D5" s="111" t="inlineStr">
        <is>
          <t>Medium</t>
        </is>
      </c>
      <c r="E5" s="110" t="n">
        <v>1</v>
      </c>
      <c r="F5" s="111" t="inlineStr">
        <is>
          <t>Ancillary</t>
        </is>
      </c>
      <c r="G5" s="110" t="n">
        <v>3</v>
      </c>
      <c r="H5" s="111" t="inlineStr">
        <is>
          <t>Ancillary</t>
        </is>
      </c>
      <c r="I5" s="110" t="n">
        <v>5</v>
      </c>
      <c r="J5" s="111" t="inlineStr">
        <is>
          <t>Not covered</t>
        </is>
      </c>
      <c r="K5" s="110" t="n"/>
      <c r="L5" s="110" t="n">
        <v>2</v>
      </c>
      <c r="M5" s="111" t="inlineStr">
        <is>
          <t>Ancillary</t>
        </is>
      </c>
      <c r="N5" s="110" t="n">
        <v>4</v>
      </c>
      <c r="O5" s="111" t="inlineStr">
        <is>
          <t>Not covered</t>
        </is>
      </c>
    </row>
    <row r="6" ht="15" customHeight="1" s="99">
      <c r="A6" s="110" t="n">
        <v>5</v>
      </c>
      <c r="B6" s="111" t="inlineStr">
        <is>
          <t>Waiting List / Pre-Surgery Pre-Payment Benefit</t>
        </is>
      </c>
      <c r="C6" s="111" t="inlineStr">
        <is>
          <t>Ancillary / Surgery</t>
        </is>
      </c>
      <c r="D6" s="111" t="inlineStr">
        <is>
          <t>Low</t>
        </is>
      </c>
      <c r="E6" s="110" t="n">
        <v>5</v>
      </c>
      <c r="F6" s="111" t="inlineStr">
        <is>
          <t>Not covered</t>
        </is>
      </c>
      <c r="G6" s="110" t="n">
        <v>1</v>
      </c>
      <c r="H6" s="111" t="inlineStr">
        <is>
          <t>Ancillary</t>
        </is>
      </c>
      <c r="I6" s="112" t="n">
        <v>3</v>
      </c>
      <c r="J6" s="113" t="inlineStr">
        <is>
          <t>Ancillary</t>
        </is>
      </c>
      <c r="K6" s="112" t="inlineStr">
        <is>
          <t>Yes</t>
        </is>
      </c>
      <c r="L6" s="110" t="n">
        <v>4</v>
      </c>
      <c r="M6" s="111" t="inlineStr">
        <is>
          <t>Not covered</t>
        </is>
      </c>
      <c r="N6" s="110" t="n">
        <v>2</v>
      </c>
      <c r="O6" s="111" t="inlineStr">
        <is>
          <t>Ancillary</t>
        </is>
      </c>
    </row>
    <row r="7" ht="15" customHeight="1" s="99">
      <c r="A7" s="110" t="n">
        <v>6</v>
      </c>
      <c r="B7" s="111" t="inlineStr">
        <is>
          <t>Accident Cash Cover – Qualifying Injuries</t>
        </is>
      </c>
      <c r="C7" s="111" t="inlineStr">
        <is>
          <t>Ancillary / Trauma</t>
        </is>
      </c>
      <c r="D7" s="111" t="inlineStr">
        <is>
          <t>Low</t>
        </is>
      </c>
      <c r="E7" s="110" t="n">
        <v>3</v>
      </c>
      <c r="F7" s="111" t="inlineStr">
        <is>
          <t>Not covered</t>
        </is>
      </c>
      <c r="G7" s="110" t="n">
        <v>1</v>
      </c>
      <c r="H7" s="111" t="inlineStr">
        <is>
          <t>Ancillary</t>
        </is>
      </c>
      <c r="I7" s="110" t="n">
        <v>5</v>
      </c>
      <c r="J7" s="111" t="inlineStr">
        <is>
          <t>Not covered</t>
        </is>
      </c>
      <c r="K7" s="110" t="n"/>
      <c r="L7" s="110" t="n">
        <v>2</v>
      </c>
      <c r="M7" s="111" t="inlineStr">
        <is>
          <t>Not covered</t>
        </is>
      </c>
      <c r="N7" s="110" t="n">
        <v>4</v>
      </c>
      <c r="O7" s="111" t="inlineStr">
        <is>
          <t>Not covered</t>
        </is>
      </c>
    </row>
    <row r="8" ht="15" customHeight="1" s="99">
      <c r="A8" s="110" t="n">
        <v>7</v>
      </c>
      <c r="B8" s="111" t="inlineStr">
        <is>
          <t>Serious Accident Cover (28+ days hospital)</t>
        </is>
      </c>
      <c r="C8" s="111" t="inlineStr">
        <is>
          <t>Ancillary / Trauma</t>
        </is>
      </c>
      <c r="D8" s="111" t="inlineStr">
        <is>
          <t>Low</t>
        </is>
      </c>
      <c r="E8" s="110" t="n">
        <v>4</v>
      </c>
      <c r="F8" s="111" t="inlineStr">
        <is>
          <t>Partial</t>
        </is>
      </c>
      <c r="G8" s="110" t="n">
        <v>1</v>
      </c>
      <c r="H8" s="111" t="inlineStr">
        <is>
          <t>Full</t>
        </is>
      </c>
      <c r="I8" s="112" t="n">
        <v>5</v>
      </c>
      <c r="J8" s="113" t="inlineStr">
        <is>
          <t>Partial</t>
        </is>
      </c>
      <c r="K8" s="112" t="inlineStr">
        <is>
          <t>Yes</t>
        </is>
      </c>
      <c r="L8" s="110" t="n">
        <v>3</v>
      </c>
      <c r="M8" s="111" t="inlineStr">
        <is>
          <t>Partial</t>
        </is>
      </c>
      <c r="N8" s="110" t="n">
        <v>2</v>
      </c>
      <c r="O8" s="111" t="inlineStr">
        <is>
          <t>Partial</t>
        </is>
      </c>
    </row>
    <row r="9" ht="23.25" customHeight="1" s="99">
      <c r="A9" s="110" t="n">
        <v>8</v>
      </c>
      <c r="B9" s="111" t="inlineStr">
        <is>
          <t>Systemic Lupus Erythematosus (SLE) – with Severe Complications</t>
        </is>
      </c>
      <c r="C9" s="111" t="inlineStr">
        <is>
          <t>Autoimmune</t>
        </is>
      </c>
      <c r="D9" s="111" t="inlineStr">
        <is>
          <t>Low</t>
        </is>
      </c>
      <c r="E9" s="110" t="n">
        <v>1</v>
      </c>
      <c r="F9" s="111" t="inlineStr">
        <is>
          <t>Full</t>
        </is>
      </c>
      <c r="G9" s="110" t="n">
        <v>3</v>
      </c>
      <c r="H9" s="111" t="inlineStr">
        <is>
          <t>Full</t>
        </is>
      </c>
      <c r="I9" s="112" t="n">
        <v>5</v>
      </c>
      <c r="J9" s="113" t="inlineStr">
        <is>
          <t>Full</t>
        </is>
      </c>
      <c r="K9" s="112" t="inlineStr">
        <is>
          <t>Yes</t>
        </is>
      </c>
      <c r="L9" s="110" t="n">
        <v>4</v>
      </c>
      <c r="M9" s="111" t="inlineStr">
        <is>
          <t>Full</t>
        </is>
      </c>
      <c r="N9" s="110" t="n">
        <v>2</v>
      </c>
      <c r="O9" s="111" t="inlineStr">
        <is>
          <t>Full</t>
        </is>
      </c>
    </row>
    <row r="10" ht="15" customHeight="1" s="99">
      <c r="A10" s="110" t="n">
        <v>9</v>
      </c>
      <c r="B10" s="111" t="inlineStr">
        <is>
          <t>Chronic / Severe Rheumatoid Arthritis</t>
        </is>
      </c>
      <c r="C10" s="111" t="inlineStr">
        <is>
          <t>Autoimmune / Musculoskeletal</t>
        </is>
      </c>
      <c r="D10" s="111" t="inlineStr">
        <is>
          <t>Low</t>
        </is>
      </c>
      <c r="E10" s="110" t="n">
        <v>3</v>
      </c>
      <c r="F10" s="111" t="inlineStr">
        <is>
          <t>Not covered</t>
        </is>
      </c>
      <c r="G10" s="110" t="n">
        <v>5</v>
      </c>
      <c r="H10" s="111" t="inlineStr">
        <is>
          <t>Not covered</t>
        </is>
      </c>
      <c r="I10" s="112" t="n">
        <v>2</v>
      </c>
      <c r="J10" s="113" t="inlineStr">
        <is>
          <t>Full</t>
        </is>
      </c>
      <c r="K10" s="112" t="inlineStr">
        <is>
          <t>Yes</t>
        </is>
      </c>
      <c r="L10" s="110" t="n">
        <v>1</v>
      </c>
      <c r="M10" s="111" t="inlineStr">
        <is>
          <t>Full</t>
        </is>
      </c>
      <c r="N10" s="110" t="n">
        <v>4</v>
      </c>
      <c r="O10" s="111" t="inlineStr">
        <is>
          <t>Not covered</t>
        </is>
      </c>
    </row>
    <row r="11" ht="15" customHeight="1" s="99">
      <c r="A11" s="110" t="n">
        <v>10</v>
      </c>
      <c r="B11" s="111" t="inlineStr">
        <is>
          <t>Aorta Graft Surgery</t>
        </is>
      </c>
      <c r="C11" s="111" t="inlineStr">
        <is>
          <t>Cardiovascular</t>
        </is>
      </c>
      <c r="D11" s="111" t="inlineStr">
        <is>
          <t>Low</t>
        </is>
      </c>
      <c r="E11" s="110" t="n">
        <v>3</v>
      </c>
      <c r="F11" s="111" t="inlineStr">
        <is>
          <t>Full</t>
        </is>
      </c>
      <c r="G11" s="110" t="n">
        <v>1</v>
      </c>
      <c r="H11" s="111" t="inlineStr">
        <is>
          <t>Full</t>
        </is>
      </c>
      <c r="I11" s="112" t="n">
        <v>5</v>
      </c>
      <c r="J11" s="113" t="inlineStr">
        <is>
          <t>Full</t>
        </is>
      </c>
      <c r="K11" s="112" t="inlineStr">
        <is>
          <t>Yes</t>
        </is>
      </c>
      <c r="L11" s="110" t="n">
        <v>2</v>
      </c>
      <c r="M11" s="111" t="inlineStr">
        <is>
          <t>Full</t>
        </is>
      </c>
      <c r="N11" s="110" t="n">
        <v>4</v>
      </c>
      <c r="O11" s="111" t="inlineStr">
        <is>
          <t>Full</t>
        </is>
      </c>
    </row>
    <row r="12" ht="15" customHeight="1" s="99">
      <c r="A12" s="110" t="n">
        <v>11</v>
      </c>
      <c r="B12" s="111" t="inlineStr">
        <is>
          <t>Aortic Aneurysm – Endovascular Repair (Partial)</t>
        </is>
      </c>
      <c r="C12" s="111" t="inlineStr">
        <is>
          <t>Cardiovascular</t>
        </is>
      </c>
      <c r="D12" s="111" t="inlineStr">
        <is>
          <t>Low</t>
        </is>
      </c>
      <c r="E12" s="110" t="n">
        <v>3</v>
      </c>
      <c r="F12" s="111" t="inlineStr">
        <is>
          <t>Partial</t>
        </is>
      </c>
      <c r="G12" s="110" t="n">
        <v>4</v>
      </c>
      <c r="H12" s="111" t="inlineStr">
        <is>
          <t>Full</t>
        </is>
      </c>
      <c r="I12" s="110" t="n">
        <v>5</v>
      </c>
      <c r="J12" s="111" t="inlineStr">
        <is>
          <t>Not covered</t>
        </is>
      </c>
      <c r="K12" s="110" t="n"/>
      <c r="L12" s="110" t="n">
        <v>2</v>
      </c>
      <c r="M12" s="111" t="inlineStr">
        <is>
          <t>Partial</t>
        </is>
      </c>
      <c r="N12" s="110" t="n">
        <v>1</v>
      </c>
      <c r="O12" s="111" t="inlineStr">
        <is>
          <t>Partial</t>
        </is>
      </c>
    </row>
    <row r="13" ht="15" customHeight="1" s="99">
      <c r="A13" s="110" t="n">
        <v>12</v>
      </c>
      <c r="B13" s="111" t="inlineStr">
        <is>
          <t>Balloon Valvuloplasty</t>
        </is>
      </c>
      <c r="C13" s="111" t="inlineStr">
        <is>
          <t>Cardiovascular</t>
        </is>
      </c>
      <c r="D13" s="111" t="inlineStr">
        <is>
          <t>Low</t>
        </is>
      </c>
      <c r="E13" s="110" t="n">
        <v>1</v>
      </c>
      <c r="F13" s="111" t="inlineStr">
        <is>
          <t>Full</t>
        </is>
      </c>
      <c r="G13" s="110" t="n">
        <v>5</v>
      </c>
      <c r="H13" s="111" t="inlineStr">
        <is>
          <t>Not covered</t>
        </is>
      </c>
      <c r="I13" s="112" t="n">
        <v>4</v>
      </c>
      <c r="J13" s="113" t="inlineStr">
        <is>
          <t>Full</t>
        </is>
      </c>
      <c r="K13" s="112" t="inlineStr">
        <is>
          <t>Yes</t>
        </is>
      </c>
      <c r="L13" s="110" t="n">
        <v>2</v>
      </c>
      <c r="M13" s="111" t="inlineStr">
        <is>
          <t>Full</t>
        </is>
      </c>
      <c r="N13" s="110" t="n">
        <v>3</v>
      </c>
      <c r="O13" s="111" t="inlineStr">
        <is>
          <t>Full</t>
        </is>
      </c>
    </row>
    <row r="14" ht="15" customHeight="1" s="99">
      <c r="A14" s="110" t="n">
        <v>13</v>
      </c>
      <c r="B14" s="111" t="inlineStr">
        <is>
          <t>Cardiac Arrest with Defibrillator Insertion</t>
        </is>
      </c>
      <c r="C14" s="111" t="inlineStr">
        <is>
          <t>Cardiovascular</t>
        </is>
      </c>
      <c r="D14" s="111" t="inlineStr">
        <is>
          <t>Low</t>
        </is>
      </c>
      <c r="E14" s="110" t="n">
        <v>4</v>
      </c>
      <c r="F14" s="111" t="inlineStr">
        <is>
          <t>Full</t>
        </is>
      </c>
      <c r="G14" s="110" t="n">
        <v>1</v>
      </c>
      <c r="H14" s="111" t="inlineStr">
        <is>
          <t>Full</t>
        </is>
      </c>
      <c r="I14" s="112" t="n">
        <v>5</v>
      </c>
      <c r="J14" s="113" t="inlineStr">
        <is>
          <t>Full</t>
        </is>
      </c>
      <c r="K14" s="112" t="inlineStr">
        <is>
          <t>Yes</t>
        </is>
      </c>
      <c r="L14" s="110" t="n">
        <v>3</v>
      </c>
      <c r="M14" s="111" t="inlineStr">
        <is>
          <t>Full</t>
        </is>
      </c>
      <c r="N14" s="110" t="n">
        <v>2</v>
      </c>
      <c r="O14" s="111" t="inlineStr">
        <is>
          <t>Full</t>
        </is>
      </c>
    </row>
    <row r="15" ht="15" customHeight="1" s="99">
      <c r="A15" s="110" t="n">
        <v>14</v>
      </c>
      <c r="B15" s="111" t="inlineStr">
        <is>
          <t>Cardiomyopathy – of Specified Severity</t>
        </is>
      </c>
      <c r="C15" s="111" t="inlineStr">
        <is>
          <t>Cardiovascular</t>
        </is>
      </c>
      <c r="D15" s="111" t="inlineStr">
        <is>
          <t>Low</t>
        </is>
      </c>
      <c r="E15" s="110" t="n">
        <v>1</v>
      </c>
      <c r="F15" s="111" t="inlineStr">
        <is>
          <t>Full</t>
        </is>
      </c>
      <c r="G15" s="110" t="n">
        <v>3</v>
      </c>
      <c r="H15" s="111" t="inlineStr">
        <is>
          <t>Full</t>
        </is>
      </c>
      <c r="I15" s="112" t="n">
        <v>5</v>
      </c>
      <c r="J15" s="113" t="inlineStr">
        <is>
          <t>Full</t>
        </is>
      </c>
      <c r="K15" s="112" t="inlineStr">
        <is>
          <t>Yes</t>
        </is>
      </c>
      <c r="L15" s="110" t="n">
        <v>4</v>
      </c>
      <c r="M15" s="111" t="inlineStr">
        <is>
          <t>Full</t>
        </is>
      </c>
      <c r="N15" s="110" t="n">
        <v>2</v>
      </c>
      <c r="O15" s="111" t="inlineStr">
        <is>
          <t>Full</t>
        </is>
      </c>
    </row>
    <row r="16" ht="23.25" customHeight="1" s="99">
      <c r="A16" s="110" t="n">
        <v>15</v>
      </c>
      <c r="B16" s="111" t="inlineStr">
        <is>
          <t>Carotid Artery Stenosis – Treated by Endarterectomy or Angioplasty</t>
        </is>
      </c>
      <c r="C16" s="111" t="inlineStr">
        <is>
          <t>Cardiovascular</t>
        </is>
      </c>
      <c r="D16" s="111" t="inlineStr">
        <is>
          <t>Low</t>
        </is>
      </c>
      <c r="E16" s="110" t="n">
        <v>3</v>
      </c>
      <c r="F16" s="111" t="inlineStr">
        <is>
          <t>Partial</t>
        </is>
      </c>
      <c r="G16" s="110" t="n">
        <v>4</v>
      </c>
      <c r="H16" s="111" t="inlineStr">
        <is>
          <t>Full</t>
        </is>
      </c>
      <c r="I16" s="112" t="n">
        <v>5</v>
      </c>
      <c r="J16" s="113" t="inlineStr">
        <is>
          <t>Partial</t>
        </is>
      </c>
      <c r="K16" s="112" t="inlineStr">
        <is>
          <t>Yes</t>
        </is>
      </c>
      <c r="L16" s="110" t="n">
        <v>2</v>
      </c>
      <c r="M16" s="111" t="inlineStr">
        <is>
          <t>Partial</t>
        </is>
      </c>
      <c r="N16" s="110" t="n">
        <v>1</v>
      </c>
      <c r="O16" s="111" t="inlineStr">
        <is>
          <t>Partial</t>
        </is>
      </c>
    </row>
    <row r="17" ht="15" customHeight="1" s="99">
      <c r="A17" s="110" t="n">
        <v>16</v>
      </c>
      <c r="B17" s="111" t="inlineStr">
        <is>
          <t>Coronary Angioplasty (Partial Payment)</t>
        </is>
      </c>
      <c r="C17" s="111" t="inlineStr">
        <is>
          <t>Cardiovascular</t>
        </is>
      </c>
      <c r="D17" s="111" t="inlineStr">
        <is>
          <t>High</t>
        </is>
      </c>
      <c r="E17" s="110" t="n">
        <v>1</v>
      </c>
      <c r="F17" s="111" t="inlineStr">
        <is>
          <t>Partial</t>
        </is>
      </c>
      <c r="G17" s="110" t="n">
        <v>4</v>
      </c>
      <c r="H17" s="111" t="inlineStr">
        <is>
          <t>Full</t>
        </is>
      </c>
      <c r="I17" s="112" t="n">
        <v>5</v>
      </c>
      <c r="J17" s="113" t="inlineStr">
        <is>
          <t>Partial</t>
        </is>
      </c>
      <c r="K17" s="112" t="inlineStr">
        <is>
          <t>Yes</t>
        </is>
      </c>
      <c r="L17" s="110" t="n">
        <v>2</v>
      </c>
      <c r="M17" s="111" t="inlineStr">
        <is>
          <t>Partial</t>
        </is>
      </c>
      <c r="N17" s="110" t="n">
        <v>3</v>
      </c>
      <c r="O17" s="111" t="inlineStr">
        <is>
          <t>Full</t>
        </is>
      </c>
    </row>
    <row r="18" ht="15" customHeight="1" s="99">
      <c r="A18" s="110" t="n">
        <v>17</v>
      </c>
      <c r="B18" s="111" t="inlineStr">
        <is>
          <t>Coronary Angioplasty – Single Vessel</t>
        </is>
      </c>
      <c r="C18" s="111" t="inlineStr">
        <is>
          <t>Cardiovascular</t>
        </is>
      </c>
      <c r="D18" s="111" t="inlineStr">
        <is>
          <t>High</t>
        </is>
      </c>
      <c r="E18" s="110" t="n">
        <v>1</v>
      </c>
      <c r="F18" s="111" t="inlineStr">
        <is>
          <t>Partial</t>
        </is>
      </c>
      <c r="G18" s="110" t="n">
        <v>4</v>
      </c>
      <c r="H18" s="111" t="inlineStr">
        <is>
          <t>Full</t>
        </is>
      </c>
      <c r="I18" s="112" t="n">
        <v>5</v>
      </c>
      <c r="J18" s="113" t="inlineStr">
        <is>
          <t>Partial</t>
        </is>
      </c>
      <c r="K18" s="112" t="inlineStr">
        <is>
          <t>Yes</t>
        </is>
      </c>
      <c r="L18" s="110" t="n">
        <v>2</v>
      </c>
      <c r="M18" s="111" t="inlineStr">
        <is>
          <t>Partial</t>
        </is>
      </c>
      <c r="N18" s="110" t="n">
        <v>3</v>
      </c>
      <c r="O18" s="111" t="inlineStr">
        <is>
          <t>Full</t>
        </is>
      </c>
    </row>
    <row r="19" ht="15" customHeight="1" s="99">
      <c r="A19" s="110" t="n">
        <v>18</v>
      </c>
      <c r="B19" s="111" t="inlineStr">
        <is>
          <t>Coronary Angioplasty – Two or More Vessels</t>
        </is>
      </c>
      <c r="C19" s="111" t="inlineStr">
        <is>
          <t>Cardiovascular</t>
        </is>
      </c>
      <c r="D19" s="111" t="inlineStr">
        <is>
          <t>High</t>
        </is>
      </c>
      <c r="E19" s="110" t="n">
        <v>1</v>
      </c>
      <c r="F19" s="111" t="inlineStr">
        <is>
          <t>Partial</t>
        </is>
      </c>
      <c r="G19" s="110" t="n">
        <v>4</v>
      </c>
      <c r="H19" s="111" t="inlineStr">
        <is>
          <t>Full</t>
        </is>
      </c>
      <c r="I19" s="112" t="n">
        <v>5</v>
      </c>
      <c r="J19" s="113" t="inlineStr">
        <is>
          <t>Partial</t>
        </is>
      </c>
      <c r="K19" s="112" t="inlineStr">
        <is>
          <t>Yes</t>
        </is>
      </c>
      <c r="L19" s="110" t="n">
        <v>2</v>
      </c>
      <c r="M19" s="111" t="inlineStr">
        <is>
          <t>Partial</t>
        </is>
      </c>
      <c r="N19" s="110" t="n">
        <v>3</v>
      </c>
      <c r="O19" s="111" t="inlineStr">
        <is>
          <t>Full</t>
        </is>
      </c>
    </row>
    <row r="20" ht="15" customHeight="1" s="99">
      <c r="A20" s="110" t="n">
        <v>19</v>
      </c>
      <c r="B20" s="111" t="inlineStr">
        <is>
          <t>Coronary Artery Bypass Graft (CABG) – Open Surgery</t>
        </is>
      </c>
      <c r="C20" s="111" t="inlineStr">
        <is>
          <t>Cardiovascular</t>
        </is>
      </c>
      <c r="D20" s="111" t="inlineStr">
        <is>
          <t>Medium</t>
        </is>
      </c>
      <c r="E20" s="110" t="n">
        <v>2</v>
      </c>
      <c r="F20" s="111" t="inlineStr">
        <is>
          <t>Full</t>
        </is>
      </c>
      <c r="G20" s="110" t="n">
        <v>3</v>
      </c>
      <c r="H20" s="111" t="inlineStr">
        <is>
          <t>Full</t>
        </is>
      </c>
      <c r="I20" s="112" t="n">
        <v>5</v>
      </c>
      <c r="J20" s="113" t="inlineStr">
        <is>
          <t>Full</t>
        </is>
      </c>
      <c r="K20" s="112" t="inlineStr">
        <is>
          <t>Yes</t>
        </is>
      </c>
      <c r="L20" s="110" t="n">
        <v>4</v>
      </c>
      <c r="M20" s="111" t="inlineStr">
        <is>
          <t>Full</t>
        </is>
      </c>
      <c r="N20" s="110" t="n">
        <v>1</v>
      </c>
      <c r="O20" s="111" t="inlineStr">
        <is>
          <t>Full</t>
        </is>
      </c>
    </row>
    <row r="21" ht="15" customHeight="1" s="99">
      <c r="A21" s="110" t="n">
        <v>20</v>
      </c>
      <c r="B21" s="111" t="inlineStr">
        <is>
          <t>Heart Attack – of Specified Severity</t>
        </is>
      </c>
      <c r="C21" s="111" t="inlineStr">
        <is>
          <t>Cardiovascular</t>
        </is>
      </c>
      <c r="D21" s="111" t="inlineStr">
        <is>
          <t>High</t>
        </is>
      </c>
      <c r="E21" s="110" t="n">
        <v>4</v>
      </c>
      <c r="F21" s="111" t="inlineStr">
        <is>
          <t>Full</t>
        </is>
      </c>
      <c r="G21" s="110" t="n">
        <v>2</v>
      </c>
      <c r="H21" s="111" t="inlineStr">
        <is>
          <t>Full</t>
        </is>
      </c>
      <c r="I21" s="112" t="n">
        <v>5</v>
      </c>
      <c r="J21" s="113" t="inlineStr">
        <is>
          <t>Full</t>
        </is>
      </c>
      <c r="K21" s="112" t="inlineStr">
        <is>
          <t>Yes</t>
        </is>
      </c>
      <c r="L21" s="110" t="n">
        <v>3</v>
      </c>
      <c r="M21" s="111" t="inlineStr">
        <is>
          <t>Full</t>
        </is>
      </c>
      <c r="N21" s="110" t="n">
        <v>1</v>
      </c>
      <c r="O21" s="111" t="inlineStr">
        <is>
          <t>Full</t>
        </is>
      </c>
    </row>
    <row r="22" ht="15" customHeight="1" s="99">
      <c r="A22" s="110" t="n">
        <v>21</v>
      </c>
      <c r="B22" s="111" t="inlineStr">
        <is>
          <t>Heart Failure</t>
        </is>
      </c>
      <c r="C22" s="111" t="inlineStr">
        <is>
          <t>Cardiovascular</t>
        </is>
      </c>
      <c r="D22" s="111" t="inlineStr">
        <is>
          <t>Medium</t>
        </is>
      </c>
      <c r="E22" s="110" t="n">
        <v>2</v>
      </c>
      <c r="F22" s="111" t="inlineStr">
        <is>
          <t>Not covered</t>
        </is>
      </c>
      <c r="G22" s="110" t="n">
        <v>4</v>
      </c>
      <c r="H22" s="111" t="inlineStr">
        <is>
          <t>Not covered</t>
        </is>
      </c>
      <c r="I22" s="110" t="n">
        <v>5</v>
      </c>
      <c r="J22" s="111" t="inlineStr">
        <is>
          <t>Not covered</t>
        </is>
      </c>
      <c r="K22" s="110" t="n"/>
      <c r="L22" s="110" t="n">
        <v>1</v>
      </c>
      <c r="M22" s="111" t="inlineStr">
        <is>
          <t>Partial</t>
        </is>
      </c>
      <c r="N22" s="110" t="n">
        <v>3</v>
      </c>
      <c r="O22" s="111" t="inlineStr">
        <is>
          <t>Not covered</t>
        </is>
      </c>
    </row>
    <row r="23" ht="15" customHeight="1" s="99">
      <c r="A23" s="110" t="n">
        <v>22</v>
      </c>
      <c r="B23" s="111" t="inlineStr">
        <is>
          <t>Heart Structural Repair</t>
        </is>
      </c>
      <c r="C23" s="111" t="inlineStr">
        <is>
          <t>Cardiovascular</t>
        </is>
      </c>
      <c r="D23" s="111" t="inlineStr">
        <is>
          <t>Low</t>
        </is>
      </c>
      <c r="E23" s="110" t="n">
        <v>5</v>
      </c>
      <c r="F23" s="111" t="inlineStr">
        <is>
          <t>Not covered</t>
        </is>
      </c>
      <c r="G23" s="110" t="n">
        <v>1</v>
      </c>
      <c r="H23" s="111" t="inlineStr">
        <is>
          <t>Full</t>
        </is>
      </c>
      <c r="I23" s="112" t="n">
        <v>4</v>
      </c>
      <c r="J23" s="113" t="inlineStr">
        <is>
          <t>Full</t>
        </is>
      </c>
      <c r="K23" s="112" t="inlineStr">
        <is>
          <t>Yes</t>
        </is>
      </c>
      <c r="L23" s="110" t="n">
        <v>2</v>
      </c>
      <c r="M23" s="111" t="inlineStr">
        <is>
          <t>Full</t>
        </is>
      </c>
      <c r="N23" s="110" t="n">
        <v>3</v>
      </c>
      <c r="O23" s="111" t="inlineStr">
        <is>
          <t>Full</t>
        </is>
      </c>
    </row>
    <row r="24" ht="15" customHeight="1" s="99">
      <c r="A24" s="110" t="n">
        <v>23</v>
      </c>
      <c r="B24" s="111" t="inlineStr">
        <is>
          <t>Heart Valve Replacement or Repair</t>
        </is>
      </c>
      <c r="C24" s="111" t="inlineStr">
        <is>
          <t>Cardiovascular</t>
        </is>
      </c>
      <c r="D24" s="111" t="inlineStr">
        <is>
          <t>Low</t>
        </is>
      </c>
      <c r="E24" s="110" t="n">
        <v>1</v>
      </c>
      <c r="F24" s="111" t="inlineStr">
        <is>
          <t>Full</t>
        </is>
      </c>
      <c r="G24" s="110" t="n">
        <v>2</v>
      </c>
      <c r="H24" s="111" t="inlineStr">
        <is>
          <t>Full</t>
        </is>
      </c>
      <c r="I24" s="112" t="n">
        <v>5</v>
      </c>
      <c r="J24" s="113" t="inlineStr">
        <is>
          <t>Full</t>
        </is>
      </c>
      <c r="K24" s="112" t="inlineStr">
        <is>
          <t>Yes</t>
        </is>
      </c>
      <c r="L24" s="110" t="n">
        <v>3</v>
      </c>
      <c r="M24" s="111" t="inlineStr">
        <is>
          <t>Full</t>
        </is>
      </c>
      <c r="N24" s="110" t="n">
        <v>4</v>
      </c>
      <c r="O24" s="111" t="inlineStr">
        <is>
          <t>Full</t>
        </is>
      </c>
    </row>
    <row r="25" ht="23.25" customHeight="1" s="99">
      <c r="A25" s="110" t="n">
        <v>24</v>
      </c>
      <c r="B25" s="111" t="inlineStr">
        <is>
          <t>Implantable Cardioverter Defibrillator (ICD) – for Primary Prevention</t>
        </is>
      </c>
      <c r="C25" s="111" t="inlineStr">
        <is>
          <t>Cardiovascular</t>
        </is>
      </c>
      <c r="D25" s="111" t="inlineStr">
        <is>
          <t>Low</t>
        </is>
      </c>
      <c r="E25" s="110" t="n">
        <v>1</v>
      </c>
      <c r="F25" s="111" t="inlineStr">
        <is>
          <t>Partial</t>
        </is>
      </c>
      <c r="G25" s="110" t="n">
        <v>4</v>
      </c>
      <c r="H25" s="111" t="inlineStr">
        <is>
          <t>Full</t>
        </is>
      </c>
      <c r="I25" s="112" t="n">
        <v>5</v>
      </c>
      <c r="J25" s="113" t="inlineStr">
        <is>
          <t>Partial</t>
        </is>
      </c>
      <c r="K25" s="112" t="inlineStr">
        <is>
          <t>Yes</t>
        </is>
      </c>
      <c r="L25" s="110" t="n">
        <v>3</v>
      </c>
      <c r="M25" s="111" t="inlineStr">
        <is>
          <t>Partial</t>
        </is>
      </c>
      <c r="N25" s="110" t="n">
        <v>2</v>
      </c>
      <c r="O25" s="111" t="inlineStr">
        <is>
          <t>Partial</t>
        </is>
      </c>
    </row>
    <row r="26" ht="23.25" customHeight="1" s="99">
      <c r="A26" s="110" t="n">
        <v>25</v>
      </c>
      <c r="B26" s="111" t="inlineStr">
        <is>
          <t>Open Heart Surgery – with Surgery to Divide the Breastbone</t>
        </is>
      </c>
      <c r="C26" s="111" t="inlineStr">
        <is>
          <t>Cardiovascular</t>
        </is>
      </c>
      <c r="D26" s="111" t="inlineStr">
        <is>
          <t>Low</t>
        </is>
      </c>
      <c r="E26" s="110" t="n">
        <v>1</v>
      </c>
      <c r="F26" s="111" t="inlineStr">
        <is>
          <t>Full</t>
        </is>
      </c>
      <c r="G26" s="110" t="n">
        <v>4</v>
      </c>
      <c r="H26" s="111" t="inlineStr">
        <is>
          <t>Not covered</t>
        </is>
      </c>
      <c r="I26" s="110" t="n">
        <v>5</v>
      </c>
      <c r="J26" s="111" t="inlineStr">
        <is>
          <t>Not covered</t>
        </is>
      </c>
      <c r="K26" s="110" t="n"/>
      <c r="L26" s="110" t="n">
        <v>2</v>
      </c>
      <c r="M26" s="111" t="inlineStr">
        <is>
          <t>Not covered</t>
        </is>
      </c>
      <c r="N26" s="110" t="n">
        <v>3</v>
      </c>
      <c r="O26" s="111" t="inlineStr">
        <is>
          <t>Not covered</t>
        </is>
      </c>
    </row>
    <row r="27" ht="23.25" customHeight="1" s="99">
      <c r="A27" s="110" t="n">
        <v>26</v>
      </c>
      <c r="B27" s="111" t="inlineStr">
        <is>
          <t>Peripheral Vascular Disease – with Surgery or Angioplasty</t>
        </is>
      </c>
      <c r="C27" s="111" t="inlineStr">
        <is>
          <t>Cardiovascular</t>
        </is>
      </c>
      <c r="D27" s="111" t="inlineStr">
        <is>
          <t>Low</t>
        </is>
      </c>
      <c r="E27" s="110" t="n">
        <v>3</v>
      </c>
      <c r="F27" s="111" t="inlineStr">
        <is>
          <t>Full</t>
        </is>
      </c>
      <c r="G27" s="110" t="n">
        <v>4</v>
      </c>
      <c r="H27" s="111" t="inlineStr">
        <is>
          <t>Full</t>
        </is>
      </c>
      <c r="I27" s="112" t="n">
        <v>5</v>
      </c>
      <c r="J27" s="113" t="inlineStr">
        <is>
          <t>Full</t>
        </is>
      </c>
      <c r="K27" s="112" t="inlineStr">
        <is>
          <t>Yes</t>
        </is>
      </c>
      <c r="L27" s="110" t="n">
        <v>1</v>
      </c>
      <c r="M27" s="111" t="inlineStr">
        <is>
          <t>Full</t>
        </is>
      </c>
      <c r="N27" s="110" t="n">
        <v>2</v>
      </c>
      <c r="O27" s="111" t="inlineStr">
        <is>
          <t>Full</t>
        </is>
      </c>
    </row>
    <row r="28" ht="15" customHeight="1" s="99">
      <c r="A28" s="110" t="n">
        <v>27</v>
      </c>
      <c r="B28" s="111" t="inlineStr">
        <is>
          <t>Permanent Pacemaker Insertion</t>
        </is>
      </c>
      <c r="C28" s="111" t="inlineStr">
        <is>
          <t>Cardiovascular</t>
        </is>
      </c>
      <c r="D28" s="111" t="inlineStr">
        <is>
          <t>Medium</t>
        </is>
      </c>
      <c r="E28" s="110" t="n">
        <v>4</v>
      </c>
      <c r="F28" s="111" t="inlineStr">
        <is>
          <t>Not covered</t>
        </is>
      </c>
      <c r="G28" s="110" t="n">
        <v>3</v>
      </c>
      <c r="H28" s="111" t="inlineStr">
        <is>
          <t>Full</t>
        </is>
      </c>
      <c r="I28" s="110" t="n">
        <v>5</v>
      </c>
      <c r="J28" s="111" t="inlineStr">
        <is>
          <t>Not covered</t>
        </is>
      </c>
      <c r="K28" s="110" t="n"/>
      <c r="L28" s="110" t="n">
        <v>2</v>
      </c>
      <c r="M28" s="111" t="inlineStr">
        <is>
          <t>Partial</t>
        </is>
      </c>
      <c r="N28" s="110" t="n">
        <v>1</v>
      </c>
      <c r="O28" s="111" t="inlineStr">
        <is>
          <t>Partial</t>
        </is>
      </c>
    </row>
    <row r="29" ht="15" customHeight="1" s="99">
      <c r="A29" s="110" t="n">
        <v>28</v>
      </c>
      <c r="B29" s="111" t="inlineStr">
        <is>
          <t>Pulmonary Artery Graft / Replacement Surgery</t>
        </is>
      </c>
      <c r="C29" s="111" t="inlineStr">
        <is>
          <t>Cardiovascular</t>
        </is>
      </c>
      <c r="D29" s="111" t="inlineStr">
        <is>
          <t>Rare</t>
        </is>
      </c>
      <c r="E29" s="110" t="n">
        <v>1</v>
      </c>
      <c r="F29" s="111" t="inlineStr">
        <is>
          <t>Full</t>
        </is>
      </c>
      <c r="G29" s="110" t="n">
        <v>4</v>
      </c>
      <c r="H29" s="111" t="inlineStr">
        <is>
          <t>Full</t>
        </is>
      </c>
      <c r="I29" s="112" t="n">
        <v>5</v>
      </c>
      <c r="J29" s="113" t="inlineStr">
        <is>
          <t>Full</t>
        </is>
      </c>
      <c r="K29" s="112" t="inlineStr">
        <is>
          <t>Yes</t>
        </is>
      </c>
      <c r="L29" s="110" t="n">
        <v>2</v>
      </c>
      <c r="M29" s="111" t="inlineStr">
        <is>
          <t>Full</t>
        </is>
      </c>
      <c r="N29" s="110" t="n">
        <v>3</v>
      </c>
      <c r="O29" s="111" t="inlineStr">
        <is>
          <t>Full</t>
        </is>
      </c>
    </row>
    <row r="30" ht="15" customHeight="1" s="99">
      <c r="A30" s="110" t="n">
        <v>29</v>
      </c>
      <c r="B30" s="111" t="inlineStr">
        <is>
          <t>Advance Payment for Heart Surgery</t>
        </is>
      </c>
      <c r="C30" s="111" t="inlineStr">
        <is>
          <t>Cardiovascular / Ancillary</t>
        </is>
      </c>
      <c r="D30" s="111" t="inlineStr">
        <is>
          <t>Low</t>
        </is>
      </c>
      <c r="E30" s="110" t="n">
        <v>2</v>
      </c>
      <c r="F30" s="111" t="inlineStr">
        <is>
          <t>Not covered</t>
        </is>
      </c>
      <c r="G30" s="110" t="n">
        <v>4</v>
      </c>
      <c r="H30" s="111" t="inlineStr">
        <is>
          <t>Not covered</t>
        </is>
      </c>
      <c r="I30" s="110" t="n">
        <v>5</v>
      </c>
      <c r="J30" s="111" t="inlineStr">
        <is>
          <t>Not covered</t>
        </is>
      </c>
      <c r="K30" s="110" t="n"/>
      <c r="L30" s="110" t="n">
        <v>1</v>
      </c>
      <c r="M30" s="111" t="inlineStr">
        <is>
          <t>Ancillary</t>
        </is>
      </c>
      <c r="N30" s="110" t="n">
        <v>3</v>
      </c>
      <c r="O30" s="111" t="inlineStr">
        <is>
          <t>Not covered</t>
        </is>
      </c>
    </row>
    <row r="31" ht="15" customHeight="1" s="99">
      <c r="A31" s="110" t="n">
        <v>30</v>
      </c>
      <c r="B31" s="111" t="inlineStr">
        <is>
          <t>Cerebral Aneurysm – with Surgical Repair</t>
        </is>
      </c>
      <c r="C31" s="111" t="inlineStr">
        <is>
          <t>Cardiovascular / Neurological</t>
        </is>
      </c>
      <c r="D31" s="111" t="inlineStr">
        <is>
          <t>Low</t>
        </is>
      </c>
      <c r="E31" s="110" t="n">
        <v>2</v>
      </c>
      <c r="F31" s="111" t="inlineStr">
        <is>
          <t>Partial</t>
        </is>
      </c>
      <c r="G31" s="110" t="n">
        <v>5</v>
      </c>
      <c r="H31" s="111" t="inlineStr">
        <is>
          <t>Not covered</t>
        </is>
      </c>
      <c r="I31" s="112" t="n">
        <v>4</v>
      </c>
      <c r="J31" s="113" t="inlineStr">
        <is>
          <t>Partial</t>
        </is>
      </c>
      <c r="K31" s="112" t="inlineStr">
        <is>
          <t>Yes</t>
        </is>
      </c>
      <c r="L31" s="110" t="n">
        <v>3</v>
      </c>
      <c r="M31" s="111" t="inlineStr">
        <is>
          <t>Partial</t>
        </is>
      </c>
      <c r="N31" s="110" t="n">
        <v>1</v>
      </c>
      <c r="O31" s="111" t="inlineStr">
        <is>
          <t>Partial</t>
        </is>
      </c>
    </row>
    <row r="32" ht="23.25" customHeight="1" s="99">
      <c r="A32" s="110" t="n">
        <v>31</v>
      </c>
      <c r="B32" s="111" t="inlineStr">
        <is>
          <t>Cerebral Arteriovenous Malformation – Requiring Surgery</t>
        </is>
      </c>
      <c r="C32" s="111" t="inlineStr">
        <is>
          <t>Cardiovascular / Neurological</t>
        </is>
      </c>
      <c r="D32" s="111" t="inlineStr">
        <is>
          <t>Rare</t>
        </is>
      </c>
      <c r="E32" s="110" t="n">
        <v>3</v>
      </c>
      <c r="F32" s="111" t="inlineStr">
        <is>
          <t>Partial</t>
        </is>
      </c>
      <c r="G32" s="110" t="n">
        <v>5</v>
      </c>
      <c r="H32" s="111" t="inlineStr">
        <is>
          <t>Not covered</t>
        </is>
      </c>
      <c r="I32" s="112" t="n">
        <v>4</v>
      </c>
      <c r="J32" s="113" t="inlineStr">
        <is>
          <t>Partial</t>
        </is>
      </c>
      <c r="K32" s="112" t="inlineStr">
        <is>
          <t>Yes</t>
        </is>
      </c>
      <c r="L32" s="110" t="n">
        <v>2</v>
      </c>
      <c r="M32" s="111" t="inlineStr">
        <is>
          <t>Partial</t>
        </is>
      </c>
      <c r="N32" s="110" t="n">
        <v>1</v>
      </c>
      <c r="O32" s="111" t="inlineStr">
        <is>
          <t>Partial</t>
        </is>
      </c>
    </row>
    <row r="33" ht="15" customHeight="1" s="99">
      <c r="A33" s="110" t="n">
        <v>32</v>
      </c>
      <c r="B33" s="111" t="inlineStr">
        <is>
          <t>Cerebral or Spinal Aneurysm – with Surgical Repair</t>
        </is>
      </c>
      <c r="C33" s="111" t="inlineStr">
        <is>
          <t>Cardiovascular / Neurological</t>
        </is>
      </c>
      <c r="D33" s="111" t="inlineStr">
        <is>
          <t>Low</t>
        </is>
      </c>
      <c r="E33" s="110" t="n">
        <v>3</v>
      </c>
      <c r="F33" s="111" t="inlineStr">
        <is>
          <t>Not covered</t>
        </is>
      </c>
      <c r="G33" s="110" t="n">
        <v>2</v>
      </c>
      <c r="H33" s="111" t="inlineStr">
        <is>
          <t>Full</t>
        </is>
      </c>
      <c r="I33" s="110" t="n">
        <v>5</v>
      </c>
      <c r="J33" s="111" t="inlineStr">
        <is>
          <t>Not covered</t>
        </is>
      </c>
      <c r="K33" s="110" t="n"/>
      <c r="L33" s="110" t="n">
        <v>1</v>
      </c>
      <c r="M33" s="111" t="inlineStr">
        <is>
          <t>Partial</t>
        </is>
      </c>
      <c r="N33" s="110" t="n">
        <v>4</v>
      </c>
      <c r="O33" s="111" t="inlineStr">
        <is>
          <t>Not covered</t>
        </is>
      </c>
    </row>
    <row r="34" ht="23.25" customHeight="1" s="99">
      <c r="A34" s="110" t="n">
        <v>33</v>
      </c>
      <c r="B34" s="111" t="inlineStr">
        <is>
          <t>Cerebral or Spinal Arteriovenous Malformation – Requiring Surgery</t>
        </is>
      </c>
      <c r="C34" s="111" t="inlineStr">
        <is>
          <t>Cardiovascular / Neurological</t>
        </is>
      </c>
      <c r="D34" s="111" t="inlineStr">
        <is>
          <t>Rare</t>
        </is>
      </c>
      <c r="E34" s="110" t="n">
        <v>3</v>
      </c>
      <c r="F34" s="111" t="inlineStr">
        <is>
          <t>Not covered</t>
        </is>
      </c>
      <c r="G34" s="110" t="n">
        <v>2</v>
      </c>
      <c r="H34" s="111" t="inlineStr">
        <is>
          <t>Full</t>
        </is>
      </c>
      <c r="I34" s="110" t="n">
        <v>5</v>
      </c>
      <c r="J34" s="111" t="inlineStr">
        <is>
          <t>Not covered</t>
        </is>
      </c>
      <c r="K34" s="110" t="n"/>
      <c r="L34" s="110" t="n">
        <v>1</v>
      </c>
      <c r="M34" s="111" t="inlineStr">
        <is>
          <t>Partial</t>
        </is>
      </c>
      <c r="N34" s="110" t="n">
        <v>4</v>
      </c>
      <c r="O34" s="111" t="inlineStr">
        <is>
          <t>Not covered</t>
        </is>
      </c>
    </row>
    <row r="35" ht="15" customHeight="1" s="99">
      <c r="A35" s="110" t="n">
        <v>34</v>
      </c>
      <c r="B35" s="111" t="inlineStr">
        <is>
          <t>Stroke – Resulting in Specified Symptoms</t>
        </is>
      </c>
      <c r="C35" s="111" t="inlineStr">
        <is>
          <t>Cardiovascular / Neurological</t>
        </is>
      </c>
      <c r="D35" s="111" t="inlineStr">
        <is>
          <t>High</t>
        </is>
      </c>
      <c r="E35" s="110" t="n">
        <v>3</v>
      </c>
      <c r="F35" s="111" t="inlineStr">
        <is>
          <t>Full</t>
        </is>
      </c>
      <c r="G35" s="110" t="n">
        <v>2</v>
      </c>
      <c r="H35" s="111" t="inlineStr">
        <is>
          <t>Full</t>
        </is>
      </c>
      <c r="I35" s="112" t="n">
        <v>5</v>
      </c>
      <c r="J35" s="113" t="inlineStr">
        <is>
          <t>Full</t>
        </is>
      </c>
      <c r="K35" s="112" t="inlineStr">
        <is>
          <t>Yes</t>
        </is>
      </c>
      <c r="L35" s="110" t="n">
        <v>4</v>
      </c>
      <c r="M35" s="111" t="inlineStr">
        <is>
          <t>Full</t>
        </is>
      </c>
      <c r="N35" s="110" t="n">
        <v>1</v>
      </c>
      <c r="O35" s="111" t="inlineStr">
        <is>
          <t>Full</t>
        </is>
      </c>
    </row>
    <row r="36" ht="15" customHeight="1" s="99">
      <c r="A36" s="110" t="n">
        <v>35</v>
      </c>
      <c r="B36" s="111" t="inlineStr">
        <is>
          <t>Primary Pulmonary Hypertension – of Specified Severity</t>
        </is>
      </c>
      <c r="C36" s="111" t="inlineStr">
        <is>
          <t>Cardiovascular / Respiratory</t>
        </is>
      </c>
      <c r="D36" s="111" t="inlineStr">
        <is>
          <t>Rare</t>
        </is>
      </c>
      <c r="E36" s="110" t="n">
        <v>3</v>
      </c>
      <c r="F36" s="111" t="inlineStr">
        <is>
          <t>Full</t>
        </is>
      </c>
      <c r="G36" s="110" t="n">
        <v>2</v>
      </c>
      <c r="H36" s="111" t="inlineStr">
        <is>
          <t>Full</t>
        </is>
      </c>
      <c r="I36" s="112" t="n">
        <v>5</v>
      </c>
      <c r="J36" s="113" t="inlineStr">
        <is>
          <t>Full</t>
        </is>
      </c>
      <c r="K36" s="112" t="inlineStr">
        <is>
          <t>Yes</t>
        </is>
      </c>
      <c r="L36" s="110" t="n">
        <v>4</v>
      </c>
      <c r="M36" s="111" t="inlineStr">
        <is>
          <t>Full</t>
        </is>
      </c>
      <c r="N36" s="110" t="n">
        <v>1</v>
      </c>
      <c r="O36" s="111" t="inlineStr">
        <is>
          <t>Full</t>
        </is>
      </c>
    </row>
    <row r="37" ht="15" customHeight="1" s="99">
      <c r="A37" s="110" t="n">
        <v>36</v>
      </c>
      <c r="B37" s="111" t="inlineStr">
        <is>
          <t>Central Retinal Artery/Vein Occlusion (Eye Stroke)</t>
        </is>
      </c>
      <c r="C37" s="111" t="inlineStr">
        <is>
          <t>Cardiovascular / Sensory</t>
        </is>
      </c>
      <c r="D37" s="111" t="inlineStr">
        <is>
          <t>Low</t>
        </is>
      </c>
      <c r="E37" s="110" t="n">
        <v>1</v>
      </c>
      <c r="F37" s="111" t="inlineStr">
        <is>
          <t>Partial</t>
        </is>
      </c>
      <c r="G37" s="110" t="n">
        <v>4</v>
      </c>
      <c r="H37" s="111" t="inlineStr">
        <is>
          <t>Not covered</t>
        </is>
      </c>
      <c r="I37" s="110" t="n">
        <v>5</v>
      </c>
      <c r="J37" s="111" t="inlineStr">
        <is>
          <t>Not covered</t>
        </is>
      </c>
      <c r="K37" s="110" t="n"/>
      <c r="L37" s="110" t="n">
        <v>2</v>
      </c>
      <c r="M37" s="111" t="inlineStr">
        <is>
          <t>Not covered</t>
        </is>
      </c>
      <c r="N37" s="110" t="n">
        <v>3</v>
      </c>
      <c r="O37" s="111" t="inlineStr">
        <is>
          <t>Not covered</t>
        </is>
      </c>
    </row>
    <row r="38" ht="15" customHeight="1" s="99">
      <c r="A38" s="110" t="n">
        <v>37</v>
      </c>
      <c r="B38" s="111" t="inlineStr">
        <is>
          <t>Child Overseas Surgery Benefit</t>
        </is>
      </c>
      <c r="C38" s="111" t="inlineStr">
        <is>
          <t>Children's / Ancillary</t>
        </is>
      </c>
      <c r="D38" s="111" t="inlineStr">
        <is>
          <t>Rare</t>
        </is>
      </c>
      <c r="E38" s="110" t="n">
        <v>3</v>
      </c>
      <c r="F38" s="111" t="inlineStr">
        <is>
          <t>Not covered</t>
        </is>
      </c>
      <c r="G38" s="110" t="n">
        <v>4</v>
      </c>
      <c r="H38" s="111" t="inlineStr">
        <is>
          <t>Not covered</t>
        </is>
      </c>
      <c r="I38" s="110" t="n">
        <v>5</v>
      </c>
      <c r="J38" s="111" t="inlineStr">
        <is>
          <t>Not covered</t>
        </is>
      </c>
      <c r="K38" s="110" t="n"/>
      <c r="L38" s="110" t="n">
        <v>2</v>
      </c>
      <c r="M38" s="111" t="inlineStr">
        <is>
          <t>Not covered</t>
        </is>
      </c>
      <c r="N38" s="110" t="n">
        <v>1</v>
      </c>
      <c r="O38" s="111" t="inlineStr">
        <is>
          <t>Child-only</t>
        </is>
      </c>
    </row>
    <row r="39" ht="23.25" customHeight="1" s="99">
      <c r="A39" s="110" t="n">
        <v>38</v>
      </c>
      <c r="B39" s="111" t="inlineStr">
        <is>
          <t>Children's Hospital Cash Cover</t>
        </is>
      </c>
      <c r="C39" s="111" t="inlineStr">
        <is>
          <t>Children's / Ancillary</t>
        </is>
      </c>
      <c r="D39" s="111" t="inlineStr">
        <is>
          <t>Not primarily illness claim</t>
        </is>
      </c>
      <c r="E39" s="110" t="n">
        <v>5</v>
      </c>
      <c r="F39" s="111" t="inlineStr">
        <is>
          <t>Not covered</t>
        </is>
      </c>
      <c r="G39" s="110" t="n">
        <v>1</v>
      </c>
      <c r="H39" s="111" t="inlineStr">
        <is>
          <t>Ancillary</t>
        </is>
      </c>
      <c r="I39" s="112" t="n">
        <v>3</v>
      </c>
      <c r="J39" s="113" t="inlineStr">
        <is>
          <t>Ancillary</t>
        </is>
      </c>
      <c r="K39" s="112" t="inlineStr">
        <is>
          <t>Yes</t>
        </is>
      </c>
      <c r="L39" s="110" t="n">
        <v>4</v>
      </c>
      <c r="M39" s="111" t="inlineStr">
        <is>
          <t>Not covered</t>
        </is>
      </c>
      <c r="N39" s="110" t="n">
        <v>2</v>
      </c>
      <c r="O39" s="111" t="inlineStr">
        <is>
          <t>Ancillary</t>
        </is>
      </c>
    </row>
    <row r="40" ht="23.25" customHeight="1" s="99">
      <c r="A40" s="110" t="n">
        <v>39</v>
      </c>
      <c r="B40" s="111" t="inlineStr">
        <is>
          <t>Children's Life Cover</t>
        </is>
      </c>
      <c r="C40" s="111" t="inlineStr">
        <is>
          <t>Children's / Ancillary</t>
        </is>
      </c>
      <c r="D40" s="111" t="inlineStr">
        <is>
          <t>Not primarily illness claim</t>
        </is>
      </c>
      <c r="E40" s="110" t="n">
        <v>4</v>
      </c>
      <c r="F40" s="111" t="inlineStr">
        <is>
          <t>Not covered</t>
        </is>
      </c>
      <c r="G40" s="110" t="n">
        <v>2</v>
      </c>
      <c r="H40" s="111" t="inlineStr">
        <is>
          <t>Ancillary</t>
        </is>
      </c>
      <c r="I40" s="110" t="n">
        <v>5</v>
      </c>
      <c r="J40" s="111" t="inlineStr">
        <is>
          <t>Not covered</t>
        </is>
      </c>
      <c r="K40" s="110" t="n"/>
      <c r="L40" s="110" t="n">
        <v>1</v>
      </c>
      <c r="M40" s="111" t="inlineStr">
        <is>
          <t>Ancillary</t>
        </is>
      </c>
      <c r="N40" s="110" t="n">
        <v>3</v>
      </c>
      <c r="O40" s="111" t="inlineStr">
        <is>
          <t>Ancillary</t>
        </is>
      </c>
    </row>
    <row r="41" ht="15" customHeight="1" s="99">
      <c r="A41" s="110" t="n">
        <v>40</v>
      </c>
      <c r="B41" s="111" t="inlineStr">
        <is>
          <t>Children's Partial Payment Serious Illness Benefit</t>
        </is>
      </c>
      <c r="C41" s="111" t="inlineStr">
        <is>
          <t>Children's / Ancillary</t>
        </is>
      </c>
      <c r="D41" s="111" t="inlineStr">
        <is>
          <t>Low</t>
        </is>
      </c>
      <c r="E41" s="110" t="n">
        <v>3</v>
      </c>
      <c r="F41" s="111" t="inlineStr">
        <is>
          <t>Not covered</t>
        </is>
      </c>
      <c r="G41" s="110" t="n">
        <v>4</v>
      </c>
      <c r="H41" s="111" t="inlineStr">
        <is>
          <t>Not covered</t>
        </is>
      </c>
      <c r="I41" s="110" t="n">
        <v>5</v>
      </c>
      <c r="J41" s="111" t="inlineStr">
        <is>
          <t>Not covered</t>
        </is>
      </c>
      <c r="K41" s="110" t="n"/>
      <c r="L41" s="110" t="n">
        <v>2</v>
      </c>
      <c r="M41" s="111" t="inlineStr">
        <is>
          <t>Not covered</t>
        </is>
      </c>
      <c r="N41" s="110" t="n">
        <v>1</v>
      </c>
      <c r="O41" s="111" t="inlineStr">
        <is>
          <t>Child-only</t>
        </is>
      </c>
    </row>
    <row r="42" ht="15" customHeight="1" s="99">
      <c r="A42" s="110" t="n">
        <v>41</v>
      </c>
      <c r="B42" s="111" t="inlineStr">
        <is>
          <t>Children's Specified Illness Cover</t>
        </is>
      </c>
      <c r="C42" s="111" t="inlineStr">
        <is>
          <t>Children's / Ancillary</t>
        </is>
      </c>
      <c r="D42" s="111" t="inlineStr">
        <is>
          <t>Medium</t>
        </is>
      </c>
      <c r="E42" s="110" t="n">
        <v>4</v>
      </c>
      <c r="F42" s="111" t="inlineStr">
        <is>
          <t>Not covered</t>
        </is>
      </c>
      <c r="G42" s="110" t="n">
        <v>2</v>
      </c>
      <c r="H42" s="111" t="inlineStr">
        <is>
          <t>Child-only</t>
        </is>
      </c>
      <c r="I42" s="112" t="n">
        <v>3</v>
      </c>
      <c r="J42" s="113" t="inlineStr">
        <is>
          <t>Child-only</t>
        </is>
      </c>
      <c r="K42" s="112" t="inlineStr">
        <is>
          <t>Yes</t>
        </is>
      </c>
      <c r="L42" s="110" t="n">
        <v>1</v>
      </c>
      <c r="M42" s="111" t="inlineStr">
        <is>
          <t>Child-only</t>
        </is>
      </c>
      <c r="N42" s="110" t="n">
        <v>5</v>
      </c>
      <c r="O42" s="111" t="inlineStr">
        <is>
          <t>Not covered</t>
        </is>
      </c>
    </row>
    <row r="43" ht="15" customHeight="1" s="99">
      <c r="A43" s="110" t="n">
        <v>42</v>
      </c>
      <c r="B43" s="111" t="inlineStr">
        <is>
          <t>Intensive Care – Mechanical Ventilation 10+ Days</t>
        </is>
      </c>
      <c r="C43" s="111" t="inlineStr">
        <is>
          <t>Critical Care</t>
        </is>
      </c>
      <c r="D43" s="111" t="inlineStr">
        <is>
          <t>Low</t>
        </is>
      </c>
      <c r="E43" s="110" t="n">
        <v>3</v>
      </c>
      <c r="F43" s="111" t="inlineStr">
        <is>
          <t>Full</t>
        </is>
      </c>
      <c r="G43" s="110" t="n">
        <v>2</v>
      </c>
      <c r="H43" s="111" t="inlineStr">
        <is>
          <t>Full</t>
        </is>
      </c>
      <c r="I43" s="112" t="n">
        <v>5</v>
      </c>
      <c r="J43" s="113" t="inlineStr">
        <is>
          <t>Full</t>
        </is>
      </c>
      <c r="K43" s="112" t="inlineStr">
        <is>
          <t>Yes</t>
        </is>
      </c>
      <c r="L43" s="110" t="n">
        <v>4</v>
      </c>
      <c r="M43" s="111" t="inlineStr">
        <is>
          <t>Full</t>
        </is>
      </c>
      <c r="N43" s="110" t="n">
        <v>1</v>
      </c>
      <c r="O43" s="111" t="inlineStr">
        <is>
          <t>Full</t>
        </is>
      </c>
    </row>
    <row r="44" ht="15" customHeight="1" s="99">
      <c r="A44" s="110" t="n">
        <v>43</v>
      </c>
      <c r="B44" s="111" t="inlineStr">
        <is>
          <t>Type 1 Diabetes Mellitus</t>
        </is>
      </c>
      <c r="C44" s="111" t="inlineStr">
        <is>
          <t>Endocrine</t>
        </is>
      </c>
      <c r="D44" s="111" t="inlineStr">
        <is>
          <t>Medium</t>
        </is>
      </c>
      <c r="E44" s="110" t="n">
        <v>3</v>
      </c>
      <c r="F44" s="111" t="inlineStr">
        <is>
          <t>Not covered</t>
        </is>
      </c>
      <c r="G44" s="110" t="n">
        <v>4</v>
      </c>
      <c r="H44" s="111" t="inlineStr">
        <is>
          <t>Not covered</t>
        </is>
      </c>
      <c r="I44" s="110" t="n">
        <v>5</v>
      </c>
      <c r="J44" s="111" t="inlineStr">
        <is>
          <t>Not covered</t>
        </is>
      </c>
      <c r="K44" s="110" t="n"/>
      <c r="L44" s="110" t="n">
        <v>2</v>
      </c>
      <c r="M44" s="111" t="inlineStr">
        <is>
          <t>Partial</t>
        </is>
      </c>
      <c r="N44" s="110" t="n">
        <v>1</v>
      </c>
      <c r="O44" s="111" t="inlineStr">
        <is>
          <t>Partial</t>
        </is>
      </c>
    </row>
    <row r="45" ht="23.25" customHeight="1" s="99">
      <c r="A45" s="110" t="n">
        <v>44</v>
      </c>
      <c r="B45" s="111" t="inlineStr">
        <is>
          <t>Loss of Independent Existence – Permanent and Irreversible</t>
        </is>
      </c>
      <c r="C45" s="111" t="inlineStr">
        <is>
          <t>Functional / ADL</t>
        </is>
      </c>
      <c r="D45" s="111" t="inlineStr">
        <is>
          <t>Low</t>
        </is>
      </c>
      <c r="E45" s="110" t="n">
        <v>2</v>
      </c>
      <c r="F45" s="111" t="inlineStr">
        <is>
          <t>Full</t>
        </is>
      </c>
      <c r="G45" s="110" t="n">
        <v>1</v>
      </c>
      <c r="H45" s="111" t="inlineStr">
        <is>
          <t>Full</t>
        </is>
      </c>
      <c r="I45" s="110" t="n">
        <v>5</v>
      </c>
      <c r="J45" s="111" t="inlineStr">
        <is>
          <t>Not covered</t>
        </is>
      </c>
      <c r="K45" s="110" t="n"/>
      <c r="L45" s="110" t="n">
        <v>4</v>
      </c>
      <c r="M45" s="111" t="inlineStr">
        <is>
          <t>Full</t>
        </is>
      </c>
      <c r="N45" s="110" t="n">
        <v>3</v>
      </c>
      <c r="O45" s="111" t="inlineStr">
        <is>
          <t>Full</t>
        </is>
      </c>
    </row>
    <row r="46" ht="15" customHeight="1" s="99">
      <c r="A46" s="110" t="n">
        <v>45</v>
      </c>
      <c r="B46" s="111" t="inlineStr">
        <is>
          <t>Total and Permanent Disability (TPD)</t>
        </is>
      </c>
      <c r="C46" s="111" t="inlineStr">
        <is>
          <t>Functional / ADL</t>
        </is>
      </c>
      <c r="D46" s="111" t="inlineStr">
        <is>
          <t>Medium</t>
        </is>
      </c>
      <c r="E46" s="110" t="n">
        <v>4</v>
      </c>
      <c r="F46" s="111" t="inlineStr">
        <is>
          <t>Not covered</t>
        </is>
      </c>
      <c r="G46" s="110" t="n">
        <v>5</v>
      </c>
      <c r="H46" s="111" t="inlineStr">
        <is>
          <t>Not covered</t>
        </is>
      </c>
      <c r="I46" s="112" t="n">
        <v>2</v>
      </c>
      <c r="J46" s="113" t="inlineStr">
        <is>
          <t>Full</t>
        </is>
      </c>
      <c r="K46" s="112" t="inlineStr">
        <is>
          <t>Yes</t>
        </is>
      </c>
      <c r="L46" s="110" t="n">
        <v>3</v>
      </c>
      <c r="M46" s="111" t="inlineStr">
        <is>
          <t>Not covered</t>
        </is>
      </c>
      <c r="N46" s="110" t="n">
        <v>1</v>
      </c>
      <c r="O46" s="111" t="inlineStr">
        <is>
          <t>Full</t>
        </is>
      </c>
    </row>
    <row r="47" ht="15" customHeight="1" s="99">
      <c r="A47" s="110" t="n">
        <v>46</v>
      </c>
      <c r="B47" s="111" t="inlineStr">
        <is>
          <t>Paralysis of One Limb – Total and Irreversible</t>
        </is>
      </c>
      <c r="C47" s="111" t="inlineStr">
        <is>
          <t>Functional / Neurological</t>
        </is>
      </c>
      <c r="D47" s="111" t="inlineStr">
        <is>
          <t>Rare</t>
        </is>
      </c>
      <c r="E47" s="110" t="n">
        <v>4</v>
      </c>
      <c r="F47" s="111" t="inlineStr">
        <is>
          <t>Not covered</t>
        </is>
      </c>
      <c r="G47" s="110" t="n">
        <v>1</v>
      </c>
      <c r="H47" s="111" t="inlineStr">
        <is>
          <t>Full</t>
        </is>
      </c>
      <c r="I47" s="112" t="n">
        <v>3</v>
      </c>
      <c r="J47" s="113" t="inlineStr">
        <is>
          <t>Full</t>
        </is>
      </c>
      <c r="K47" s="112" t="inlineStr">
        <is>
          <t>Yes</t>
        </is>
      </c>
      <c r="L47" s="110" t="n">
        <v>2</v>
      </c>
      <c r="M47" s="111" t="inlineStr">
        <is>
          <t>Full</t>
        </is>
      </c>
      <c r="N47" s="110" t="n">
        <v>5</v>
      </c>
      <c r="O47" s="111" t="inlineStr">
        <is>
          <t>Not covered</t>
        </is>
      </c>
    </row>
    <row r="48" ht="15" customHeight="1" s="99">
      <c r="A48" s="110" t="n">
        <v>47</v>
      </c>
      <c r="B48" s="111" t="inlineStr">
        <is>
          <t>Paralysis – Total Loss of Limb Function</t>
        </is>
      </c>
      <c r="C48" s="111" t="inlineStr">
        <is>
          <t>Functional / Neurological</t>
        </is>
      </c>
      <c r="D48" s="111" t="inlineStr">
        <is>
          <t>Rare</t>
        </is>
      </c>
      <c r="E48" s="110" t="n">
        <v>1</v>
      </c>
      <c r="F48" s="111" t="inlineStr">
        <is>
          <t>Full</t>
        </is>
      </c>
      <c r="G48" s="110" t="n">
        <v>4</v>
      </c>
      <c r="H48" s="111" t="inlineStr">
        <is>
          <t>Not covered</t>
        </is>
      </c>
      <c r="I48" s="110" t="n">
        <v>5</v>
      </c>
      <c r="J48" s="111" t="inlineStr">
        <is>
          <t>Not covered</t>
        </is>
      </c>
      <c r="K48" s="110" t="n"/>
      <c r="L48" s="110" t="n">
        <v>2</v>
      </c>
      <c r="M48" s="111" t="inlineStr">
        <is>
          <t>Not covered</t>
        </is>
      </c>
      <c r="N48" s="110" t="n">
        <v>3</v>
      </c>
      <c r="O48" s="111" t="inlineStr">
        <is>
          <t>Not covered</t>
        </is>
      </c>
    </row>
    <row r="49" ht="15" customHeight="1" s="99">
      <c r="A49" s="110" t="n">
        <v>48</v>
      </c>
      <c r="B49" s="111" t="inlineStr">
        <is>
          <t>Loss of Hand or Foot – Permanent Physical Severance</t>
        </is>
      </c>
      <c r="C49" s="111" t="inlineStr">
        <is>
          <t>Functional / Trauma</t>
        </is>
      </c>
      <c r="D49" s="111" t="inlineStr">
        <is>
          <t>Rare</t>
        </is>
      </c>
      <c r="E49" s="110" t="n">
        <v>1</v>
      </c>
      <c r="F49" s="111" t="inlineStr">
        <is>
          <t>Full</t>
        </is>
      </c>
      <c r="G49" s="110" t="n">
        <v>4</v>
      </c>
      <c r="H49" s="111" t="inlineStr">
        <is>
          <t>Not covered</t>
        </is>
      </c>
      <c r="I49" s="110" t="n">
        <v>5</v>
      </c>
      <c r="J49" s="111" t="inlineStr">
        <is>
          <t>Not covered</t>
        </is>
      </c>
      <c r="K49" s="110" t="n"/>
      <c r="L49" s="110" t="n">
        <v>2</v>
      </c>
      <c r="M49" s="111" t="inlineStr">
        <is>
          <t>Not covered</t>
        </is>
      </c>
      <c r="N49" s="110" t="n">
        <v>3</v>
      </c>
      <c r="O49" s="111" t="inlineStr">
        <is>
          <t>Not covered</t>
        </is>
      </c>
    </row>
    <row r="50" ht="15" customHeight="1" s="99">
      <c r="A50" s="110" t="n">
        <v>49</v>
      </c>
      <c r="B50" s="111" t="inlineStr">
        <is>
          <t>Loss of One Limb – Permanent Physical Severance</t>
        </is>
      </c>
      <c r="C50" s="111" t="inlineStr">
        <is>
          <t>Functional / Trauma</t>
        </is>
      </c>
      <c r="D50" s="111" t="inlineStr">
        <is>
          <t>Rare</t>
        </is>
      </c>
      <c r="E50" s="110" t="n">
        <v>5</v>
      </c>
      <c r="F50" s="111" t="inlineStr">
        <is>
          <t>Not covered</t>
        </is>
      </c>
      <c r="G50" s="110" t="n">
        <v>1</v>
      </c>
      <c r="H50" s="111" t="inlineStr">
        <is>
          <t>Full</t>
        </is>
      </c>
      <c r="I50" s="112" t="n">
        <v>4</v>
      </c>
      <c r="J50" s="113" t="inlineStr">
        <is>
          <t>Full</t>
        </is>
      </c>
      <c r="K50" s="112" t="inlineStr">
        <is>
          <t>Yes</t>
        </is>
      </c>
      <c r="L50" s="110" t="n">
        <v>3</v>
      </c>
      <c r="M50" s="111" t="inlineStr">
        <is>
          <t>Full</t>
        </is>
      </c>
      <c r="N50" s="110" t="n">
        <v>2</v>
      </c>
      <c r="O50" s="111" t="inlineStr">
        <is>
          <t>Full</t>
        </is>
      </c>
    </row>
    <row r="51" ht="15" customHeight="1" s="99">
      <c r="A51" s="110" t="n">
        <v>50</v>
      </c>
      <c r="B51" s="111" t="inlineStr">
        <is>
          <t>Chronic Pancreatitis</t>
        </is>
      </c>
      <c r="C51" s="111" t="inlineStr">
        <is>
          <t>Gastrointestinal</t>
        </is>
      </c>
      <c r="D51" s="111" t="inlineStr">
        <is>
          <t>Low</t>
        </is>
      </c>
      <c r="E51" s="110" t="n">
        <v>1</v>
      </c>
      <c r="F51" s="111" t="inlineStr">
        <is>
          <t>Full</t>
        </is>
      </c>
      <c r="G51" s="110" t="n">
        <v>2</v>
      </c>
      <c r="H51" s="111" t="inlineStr">
        <is>
          <t>Full</t>
        </is>
      </c>
      <c r="I51" s="110" t="n">
        <v>5</v>
      </c>
      <c r="J51" s="111" t="inlineStr">
        <is>
          <t>Not covered</t>
        </is>
      </c>
      <c r="K51" s="110" t="n"/>
      <c r="L51" s="110" t="n">
        <v>3</v>
      </c>
      <c r="M51" s="111" t="inlineStr">
        <is>
          <t>Full</t>
        </is>
      </c>
      <c r="N51" s="110" t="n">
        <v>4</v>
      </c>
      <c r="O51" s="111" t="inlineStr">
        <is>
          <t>Not covered</t>
        </is>
      </c>
    </row>
    <row r="52" ht="15" customHeight="1" s="99">
      <c r="A52" s="110" t="n">
        <v>51</v>
      </c>
      <c r="B52" s="111" t="inlineStr">
        <is>
          <t>Crohn's Disease – Severe / with Surgical Resection</t>
        </is>
      </c>
      <c r="C52" s="111" t="inlineStr">
        <is>
          <t>Gastrointestinal</t>
        </is>
      </c>
      <c r="D52" s="111" t="inlineStr">
        <is>
          <t>Low</t>
        </is>
      </c>
      <c r="E52" s="110" t="n">
        <v>2</v>
      </c>
      <c r="F52" s="111" t="inlineStr">
        <is>
          <t>Full</t>
        </is>
      </c>
      <c r="G52" s="110" t="n">
        <v>4</v>
      </c>
      <c r="H52" s="111" t="inlineStr">
        <is>
          <t>Full</t>
        </is>
      </c>
      <c r="I52" s="112" t="n">
        <v>5</v>
      </c>
      <c r="J52" s="113" t="inlineStr">
        <is>
          <t>Full</t>
        </is>
      </c>
      <c r="K52" s="112" t="inlineStr">
        <is>
          <t>Yes</t>
        </is>
      </c>
      <c r="L52" s="110" t="n">
        <v>1</v>
      </c>
      <c r="M52" s="111" t="inlineStr">
        <is>
          <t>Full</t>
        </is>
      </c>
      <c r="N52" s="110" t="n">
        <v>3</v>
      </c>
      <c r="O52" s="111" t="inlineStr">
        <is>
          <t>Full</t>
        </is>
      </c>
    </row>
    <row r="53" ht="23.25" customHeight="1" s="99">
      <c r="A53" s="110" t="n">
        <v>52</v>
      </c>
      <c r="B53" s="111" t="inlineStr">
        <is>
          <t>Short Bowel Syndrome – Requiring Permanent Total Parenteral Nutrition</t>
        </is>
      </c>
      <c r="C53" s="111" t="inlineStr">
        <is>
          <t>Gastrointestinal</t>
        </is>
      </c>
      <c r="D53" s="111" t="inlineStr">
        <is>
          <t>Rare</t>
        </is>
      </c>
      <c r="E53" s="110" t="n">
        <v>2</v>
      </c>
      <c r="F53" s="111" t="inlineStr">
        <is>
          <t>Full</t>
        </is>
      </c>
      <c r="G53" s="110" t="n">
        <v>1</v>
      </c>
      <c r="H53" s="111" t="inlineStr">
        <is>
          <t>Full</t>
        </is>
      </c>
      <c r="I53" s="110" t="n">
        <v>5</v>
      </c>
      <c r="J53" s="111" t="inlineStr">
        <is>
          <t>Not covered</t>
        </is>
      </c>
      <c r="K53" s="110" t="n"/>
      <c r="L53" s="110" t="n">
        <v>3</v>
      </c>
      <c r="M53" s="111" t="inlineStr">
        <is>
          <t>Full</t>
        </is>
      </c>
      <c r="N53" s="110" t="n">
        <v>4</v>
      </c>
      <c r="O53" s="111" t="inlineStr">
        <is>
          <t>Not covered</t>
        </is>
      </c>
    </row>
    <row r="54" ht="15" customHeight="1" s="99">
      <c r="A54" s="110" t="n">
        <v>53</v>
      </c>
      <c r="B54" s="111" t="inlineStr">
        <is>
          <t>Ulcerative Colitis – Treated with Total Colectomy</t>
        </is>
      </c>
      <c r="C54" s="111" t="inlineStr">
        <is>
          <t>Gastrointestinal</t>
        </is>
      </c>
      <c r="D54" s="111" t="inlineStr">
        <is>
          <t>Low</t>
        </is>
      </c>
      <c r="E54" s="110" t="n">
        <v>1</v>
      </c>
      <c r="F54" s="111" t="inlineStr">
        <is>
          <t>Partial</t>
        </is>
      </c>
      <c r="G54" s="110" t="n">
        <v>4</v>
      </c>
      <c r="H54" s="111" t="inlineStr">
        <is>
          <t>Full</t>
        </is>
      </c>
      <c r="I54" s="112" t="n">
        <v>5</v>
      </c>
      <c r="J54" s="113" t="inlineStr">
        <is>
          <t>Partial</t>
        </is>
      </c>
      <c r="K54" s="112" t="inlineStr">
        <is>
          <t>Yes</t>
        </is>
      </c>
      <c r="L54" s="110" t="n">
        <v>3</v>
      </c>
      <c r="M54" s="111" t="inlineStr">
        <is>
          <t>Partial</t>
        </is>
      </c>
      <c r="N54" s="110" t="n">
        <v>2</v>
      </c>
      <c r="O54" s="111" t="inlineStr">
        <is>
          <t>Partial</t>
        </is>
      </c>
    </row>
    <row r="55" ht="15" customHeight="1" s="99">
      <c r="A55" s="110" t="n">
        <v>54</v>
      </c>
      <c r="B55" s="111" t="inlineStr">
        <is>
          <t>Aplastic Anaemia – of Specified Severity</t>
        </is>
      </c>
      <c r="C55" s="111" t="inlineStr">
        <is>
          <t>Haematological</t>
        </is>
      </c>
      <c r="D55" s="111" t="inlineStr">
        <is>
          <t>Rare</t>
        </is>
      </c>
      <c r="E55" s="110" t="n">
        <v>1</v>
      </c>
      <c r="F55" s="111" t="inlineStr">
        <is>
          <t>Full</t>
        </is>
      </c>
      <c r="G55" s="110" t="n">
        <v>2</v>
      </c>
      <c r="H55" s="111" t="inlineStr">
        <is>
          <t>Full</t>
        </is>
      </c>
      <c r="I55" s="112" t="n">
        <v>5</v>
      </c>
      <c r="J55" s="113" t="inlineStr">
        <is>
          <t>Full</t>
        </is>
      </c>
      <c r="K55" s="112" t="inlineStr">
        <is>
          <t>Yes</t>
        </is>
      </c>
      <c r="L55" s="110" t="n">
        <v>4</v>
      </c>
      <c r="M55" s="111" t="inlineStr">
        <is>
          <t>Full</t>
        </is>
      </c>
      <c r="N55" s="110" t="n">
        <v>3</v>
      </c>
      <c r="O55" s="111" t="inlineStr">
        <is>
          <t>Full</t>
        </is>
      </c>
    </row>
    <row r="56" ht="15" customHeight="1" s="99">
      <c r="A56" s="110" t="n">
        <v>55</v>
      </c>
      <c r="B56" s="111" t="inlineStr">
        <is>
          <t>Disseminated Intravascular Coagulation (DIC)</t>
        </is>
      </c>
      <c r="C56" s="111" t="inlineStr">
        <is>
          <t>Haematological</t>
        </is>
      </c>
      <c r="D56" s="111" t="inlineStr">
        <is>
          <t>Rare</t>
        </is>
      </c>
      <c r="E56" s="110" t="n">
        <v>3</v>
      </c>
      <c r="F56" s="111" t="inlineStr">
        <is>
          <t>Not covered</t>
        </is>
      </c>
      <c r="G56" s="110" t="n">
        <v>1</v>
      </c>
      <c r="H56" s="111" t="inlineStr">
        <is>
          <t>Ancillary</t>
        </is>
      </c>
      <c r="I56" s="110" t="n">
        <v>5</v>
      </c>
      <c r="J56" s="111" t="inlineStr">
        <is>
          <t>Not covered</t>
        </is>
      </c>
      <c r="K56" s="110" t="n"/>
      <c r="L56" s="110" t="n">
        <v>2</v>
      </c>
      <c r="M56" s="111" t="inlineStr">
        <is>
          <t>Not covered</t>
        </is>
      </c>
      <c r="N56" s="110" t="n">
        <v>4</v>
      </c>
      <c r="O56" s="111" t="inlineStr">
        <is>
          <t>Not covered</t>
        </is>
      </c>
    </row>
    <row r="57" ht="15" customHeight="1" s="99">
      <c r="A57" s="110" t="n">
        <v>56</v>
      </c>
      <c r="B57" s="111" t="inlineStr">
        <is>
          <t>Liver Failure – End Stage</t>
        </is>
      </c>
      <c r="C57" s="111" t="inlineStr">
        <is>
          <t>Hepatic</t>
        </is>
      </c>
      <c r="D57" s="111" t="inlineStr">
        <is>
          <t>Low</t>
        </is>
      </c>
      <c r="E57" s="110" t="n">
        <v>4</v>
      </c>
      <c r="F57" s="111" t="inlineStr">
        <is>
          <t>Full</t>
        </is>
      </c>
      <c r="G57" s="110" t="n">
        <v>1</v>
      </c>
      <c r="H57" s="111" t="inlineStr">
        <is>
          <t>Full</t>
        </is>
      </c>
      <c r="I57" s="112" t="n">
        <v>5</v>
      </c>
      <c r="J57" s="113" t="inlineStr">
        <is>
          <t>Full</t>
        </is>
      </c>
      <c r="K57" s="112" t="inlineStr">
        <is>
          <t>Yes</t>
        </is>
      </c>
      <c r="L57" s="110" t="n">
        <v>3</v>
      </c>
      <c r="M57" s="111" t="inlineStr">
        <is>
          <t>Full</t>
        </is>
      </c>
      <c r="N57" s="110" t="n">
        <v>2</v>
      </c>
      <c r="O57" s="111" t="inlineStr">
        <is>
          <t>Full</t>
        </is>
      </c>
    </row>
    <row r="58" ht="15" customHeight="1" s="99">
      <c r="A58" s="110" t="n">
        <v>57</v>
      </c>
      <c r="B58" s="111" t="inlineStr">
        <is>
          <t>Liver Resection</t>
        </is>
      </c>
      <c r="C58" s="111" t="inlineStr">
        <is>
          <t>Hepatic</t>
        </is>
      </c>
      <c r="D58" s="111" t="inlineStr">
        <is>
          <t>Low</t>
        </is>
      </c>
      <c r="E58" s="110" t="n">
        <v>3</v>
      </c>
      <c r="F58" s="111" t="inlineStr">
        <is>
          <t>Partial</t>
        </is>
      </c>
      <c r="G58" s="110" t="n">
        <v>4</v>
      </c>
      <c r="H58" s="111" t="inlineStr">
        <is>
          <t>Full</t>
        </is>
      </c>
      <c r="I58" s="110" t="n">
        <v>5</v>
      </c>
      <c r="J58" s="111" t="inlineStr">
        <is>
          <t>Not covered</t>
        </is>
      </c>
      <c r="K58" s="110" t="n"/>
      <c r="L58" s="110" t="n">
        <v>2</v>
      </c>
      <c r="M58" s="111" t="inlineStr">
        <is>
          <t>Partial</t>
        </is>
      </c>
      <c r="N58" s="110" t="n">
        <v>1</v>
      </c>
      <c r="O58" s="111" t="inlineStr">
        <is>
          <t>Partial</t>
        </is>
      </c>
    </row>
    <row r="59" ht="15" customHeight="1" s="99">
      <c r="A59" s="110" t="n">
        <v>58</v>
      </c>
      <c r="B59" s="111" t="inlineStr">
        <is>
          <t>Primary Sclerosing Cholangitis – of Specified Severity</t>
        </is>
      </c>
      <c r="C59" s="111" t="inlineStr">
        <is>
          <t>Hepatic / GI</t>
        </is>
      </c>
      <c r="D59" s="111" t="inlineStr">
        <is>
          <t>Rare</t>
        </is>
      </c>
      <c r="E59" s="110" t="n">
        <v>3</v>
      </c>
      <c r="F59" s="111" t="inlineStr">
        <is>
          <t>Full</t>
        </is>
      </c>
      <c r="G59" s="110" t="n">
        <v>1</v>
      </c>
      <c r="H59" s="111" t="inlineStr">
        <is>
          <t>Full</t>
        </is>
      </c>
      <c r="I59" s="110" t="n">
        <v>5</v>
      </c>
      <c r="J59" s="111" t="inlineStr">
        <is>
          <t>Not covered</t>
        </is>
      </c>
      <c r="K59" s="110" t="n"/>
      <c r="L59" s="110" t="n">
        <v>2</v>
      </c>
      <c r="M59" s="111" t="inlineStr">
        <is>
          <t>Full</t>
        </is>
      </c>
      <c r="N59" s="110" t="n">
        <v>4</v>
      </c>
      <c r="O59" s="111" t="inlineStr">
        <is>
          <t>Not covered</t>
        </is>
      </c>
    </row>
    <row r="60" ht="15" customHeight="1" s="99">
      <c r="A60" s="110" t="n">
        <v>59</v>
      </c>
      <c r="B60" s="111" t="inlineStr">
        <is>
          <t>HIV Infection (Occupational / Transfusion / Assault)</t>
        </is>
      </c>
      <c r="C60" s="111" t="inlineStr">
        <is>
          <t>Infectious</t>
        </is>
      </c>
      <c r="D60" s="111" t="inlineStr">
        <is>
          <t>Rare</t>
        </is>
      </c>
      <c r="E60" s="110" t="n">
        <v>3</v>
      </c>
      <c r="F60" s="111" t="inlineStr">
        <is>
          <t>Full</t>
        </is>
      </c>
      <c r="G60" s="110" t="n">
        <v>1</v>
      </c>
      <c r="H60" s="111" t="inlineStr">
        <is>
          <t>Full</t>
        </is>
      </c>
      <c r="I60" s="112" t="n">
        <v>5</v>
      </c>
      <c r="J60" s="113" t="inlineStr">
        <is>
          <t>Full</t>
        </is>
      </c>
      <c r="K60" s="112" t="inlineStr">
        <is>
          <t>Yes</t>
        </is>
      </c>
      <c r="L60" s="110" t="n">
        <v>2</v>
      </c>
      <c r="M60" s="111" t="inlineStr">
        <is>
          <t>Full</t>
        </is>
      </c>
      <c r="N60" s="110" t="n">
        <v>4</v>
      </c>
      <c r="O60" s="111" t="inlineStr">
        <is>
          <t>Full</t>
        </is>
      </c>
    </row>
    <row r="61" ht="15" customHeight="1" s="99">
      <c r="A61" s="110" t="n">
        <v>60</v>
      </c>
      <c r="B61" s="111" t="inlineStr">
        <is>
          <t>Necrotising Fasciitis</t>
        </is>
      </c>
      <c r="C61" s="111" t="inlineStr">
        <is>
          <t>Infectious</t>
        </is>
      </c>
      <c r="D61" s="111" t="inlineStr">
        <is>
          <t>Rare</t>
        </is>
      </c>
      <c r="E61" s="110" t="n">
        <v>1</v>
      </c>
      <c r="F61" s="111" t="inlineStr">
        <is>
          <t>Full</t>
        </is>
      </c>
      <c r="G61" s="110" t="n">
        <v>2</v>
      </c>
      <c r="H61" s="111" t="inlineStr">
        <is>
          <t>Full</t>
        </is>
      </c>
      <c r="I61" s="110" t="n">
        <v>5</v>
      </c>
      <c r="J61" s="111" t="inlineStr">
        <is>
          <t>Not covered</t>
        </is>
      </c>
      <c r="K61" s="110" t="n"/>
      <c r="L61" s="110" t="n">
        <v>3</v>
      </c>
      <c r="M61" s="111" t="inlineStr">
        <is>
          <t>Full</t>
        </is>
      </c>
      <c r="N61" s="110" t="n">
        <v>4</v>
      </c>
      <c r="O61" s="111" t="inlineStr">
        <is>
          <t>Full</t>
        </is>
      </c>
    </row>
    <row r="62" ht="15" customHeight="1" s="99">
      <c r="A62" s="110" t="n">
        <v>61</v>
      </c>
      <c r="B62" s="111" t="inlineStr">
        <is>
          <t>Severe Sepsis</t>
        </is>
      </c>
      <c r="C62" s="111" t="inlineStr">
        <is>
          <t>Infectious</t>
        </is>
      </c>
      <c r="D62" s="111" t="inlineStr">
        <is>
          <t>Low</t>
        </is>
      </c>
      <c r="E62" s="110" t="n">
        <v>2</v>
      </c>
      <c r="F62" s="111" t="inlineStr">
        <is>
          <t>Not covered</t>
        </is>
      </c>
      <c r="G62" s="110" t="n">
        <v>4</v>
      </c>
      <c r="H62" s="111" t="inlineStr">
        <is>
          <t>Not covered</t>
        </is>
      </c>
      <c r="I62" s="110" t="n">
        <v>5</v>
      </c>
      <c r="J62" s="111" t="inlineStr">
        <is>
          <t>Not covered</t>
        </is>
      </c>
      <c r="K62" s="110" t="n"/>
      <c r="L62" s="110" t="n">
        <v>1</v>
      </c>
      <c r="M62" s="111" t="inlineStr">
        <is>
          <t>Full</t>
        </is>
      </c>
      <c r="N62" s="110" t="n">
        <v>3</v>
      </c>
      <c r="O62" s="111" t="inlineStr">
        <is>
          <t>Not covered</t>
        </is>
      </c>
    </row>
    <row r="63" ht="15" customHeight="1" s="99">
      <c r="A63" s="110" t="n">
        <v>62</v>
      </c>
      <c r="B63" s="111" t="inlineStr">
        <is>
          <t>Brain Injury Due to Anoxia or Hypoxia</t>
        </is>
      </c>
      <c r="C63" s="111" t="inlineStr">
        <is>
          <t>Neurological</t>
        </is>
      </c>
      <c r="D63" s="111" t="inlineStr">
        <is>
          <t>Rare</t>
        </is>
      </c>
      <c r="E63" s="110" t="n">
        <v>3</v>
      </c>
      <c r="F63" s="111" t="inlineStr">
        <is>
          <t>Full</t>
        </is>
      </c>
      <c r="G63" s="110" t="n">
        <v>1</v>
      </c>
      <c r="H63" s="111" t="inlineStr">
        <is>
          <t>Full</t>
        </is>
      </c>
      <c r="I63" s="110" t="n">
        <v>5</v>
      </c>
      <c r="J63" s="111" t="inlineStr">
        <is>
          <t>Not covered</t>
        </is>
      </c>
      <c r="K63" s="110" t="n"/>
      <c r="L63" s="110" t="n">
        <v>4</v>
      </c>
      <c r="M63" s="111" t="inlineStr">
        <is>
          <t>Full</t>
        </is>
      </c>
      <c r="N63" s="110" t="n">
        <v>2</v>
      </c>
      <c r="O63" s="111" t="inlineStr">
        <is>
          <t>Full</t>
        </is>
      </c>
    </row>
    <row r="64" ht="15" customHeight="1" s="99">
      <c r="A64" s="110" t="n">
        <v>63</v>
      </c>
      <c r="B64" s="111" t="inlineStr">
        <is>
          <t>Cauda Equina Syndrome</t>
        </is>
      </c>
      <c r="C64" s="111" t="inlineStr">
        <is>
          <t>Neurological</t>
        </is>
      </c>
      <c r="D64" s="111" t="inlineStr">
        <is>
          <t>Rare</t>
        </is>
      </c>
      <c r="E64" s="110" t="n">
        <v>2</v>
      </c>
      <c r="F64" s="111" t="inlineStr">
        <is>
          <t>Not covered</t>
        </is>
      </c>
      <c r="G64" s="110" t="n">
        <v>4</v>
      </c>
      <c r="H64" s="111" t="inlineStr">
        <is>
          <t>Not covered</t>
        </is>
      </c>
      <c r="I64" s="110" t="n">
        <v>5</v>
      </c>
      <c r="J64" s="111" t="inlineStr">
        <is>
          <t>Not covered</t>
        </is>
      </c>
      <c r="K64" s="110" t="n"/>
      <c r="L64" s="110" t="n">
        <v>1</v>
      </c>
      <c r="M64" s="111" t="inlineStr">
        <is>
          <t>Full</t>
        </is>
      </c>
      <c r="N64" s="110" t="n">
        <v>3</v>
      </c>
      <c r="O64" s="111" t="inlineStr">
        <is>
          <t>Not covered</t>
        </is>
      </c>
    </row>
    <row r="65" ht="15" customHeight="1" s="99">
      <c r="A65" s="110" t="n">
        <v>64</v>
      </c>
      <c r="B65" s="111" t="inlineStr">
        <is>
          <t>Coma – Resulting in Permanent Symptoms</t>
        </is>
      </c>
      <c r="C65" s="111" t="inlineStr">
        <is>
          <t>Neurological</t>
        </is>
      </c>
      <c r="D65" s="111" t="inlineStr">
        <is>
          <t>Rare</t>
        </is>
      </c>
      <c r="E65" s="110" t="n">
        <v>4</v>
      </c>
      <c r="F65" s="111" t="inlineStr">
        <is>
          <t>Full</t>
        </is>
      </c>
      <c r="G65" s="110" t="n">
        <v>2</v>
      </c>
      <c r="H65" s="111" t="inlineStr">
        <is>
          <t>Full</t>
        </is>
      </c>
      <c r="I65" s="112" t="n">
        <v>5</v>
      </c>
      <c r="J65" s="113" t="inlineStr">
        <is>
          <t>Full</t>
        </is>
      </c>
      <c r="K65" s="112" t="inlineStr">
        <is>
          <t>Yes</t>
        </is>
      </c>
      <c r="L65" s="110" t="n">
        <v>3</v>
      </c>
      <c r="M65" s="111" t="inlineStr">
        <is>
          <t>Full</t>
        </is>
      </c>
      <c r="N65" s="110" t="n">
        <v>1</v>
      </c>
      <c r="O65" s="111" t="inlineStr">
        <is>
          <t>Full</t>
        </is>
      </c>
    </row>
    <row r="66" ht="15" customHeight="1" s="99">
      <c r="A66" s="110" t="n">
        <v>65</v>
      </c>
      <c r="B66" s="111" t="inlineStr">
        <is>
          <t>Creutzfeldt-Jakob Disease (CJD)</t>
        </is>
      </c>
      <c r="C66" s="111" t="inlineStr">
        <is>
          <t>Neurological</t>
        </is>
      </c>
      <c r="D66" s="111" t="inlineStr">
        <is>
          <t>Rare</t>
        </is>
      </c>
      <c r="E66" s="110" t="n">
        <v>3</v>
      </c>
      <c r="F66" s="111" t="inlineStr">
        <is>
          <t>Full</t>
        </is>
      </c>
      <c r="G66" s="110" t="n">
        <v>2</v>
      </c>
      <c r="H66" s="111" t="inlineStr">
        <is>
          <t>Full</t>
        </is>
      </c>
      <c r="I66" s="112" t="n">
        <v>5</v>
      </c>
      <c r="J66" s="113" t="inlineStr">
        <is>
          <t>Full</t>
        </is>
      </c>
      <c r="K66" s="112" t="inlineStr">
        <is>
          <t>Yes</t>
        </is>
      </c>
      <c r="L66" s="110" t="n">
        <v>4</v>
      </c>
      <c r="M66" s="111" t="inlineStr">
        <is>
          <t>Full</t>
        </is>
      </c>
      <c r="N66" s="110" t="n">
        <v>1</v>
      </c>
      <c r="O66" s="111" t="inlineStr">
        <is>
          <t>Full</t>
        </is>
      </c>
    </row>
    <row r="67" ht="15" customHeight="1" s="99">
      <c r="A67" s="110" t="n">
        <v>66</v>
      </c>
      <c r="B67" s="111" t="inlineStr">
        <is>
          <t>Drug-Resistant Epilepsy</t>
        </is>
      </c>
      <c r="C67" s="111" t="inlineStr">
        <is>
          <t>Neurological</t>
        </is>
      </c>
      <c r="D67" s="111" t="inlineStr">
        <is>
          <t>Low</t>
        </is>
      </c>
      <c r="E67" s="110" t="n">
        <v>2</v>
      </c>
      <c r="F67" s="111" t="inlineStr">
        <is>
          <t>Not covered</t>
        </is>
      </c>
      <c r="G67" s="110" t="n">
        <v>4</v>
      </c>
      <c r="H67" s="111" t="inlineStr">
        <is>
          <t>Not covered</t>
        </is>
      </c>
      <c r="I67" s="110" t="n">
        <v>5</v>
      </c>
      <c r="J67" s="111" t="inlineStr">
        <is>
          <t>Not covered</t>
        </is>
      </c>
      <c r="K67" s="110" t="n"/>
      <c r="L67" s="110" t="n">
        <v>1</v>
      </c>
      <c r="M67" s="111" t="inlineStr">
        <is>
          <t>Full</t>
        </is>
      </c>
      <c r="N67" s="110" t="n">
        <v>3</v>
      </c>
      <c r="O67" s="111" t="inlineStr">
        <is>
          <t>Not covered</t>
        </is>
      </c>
    </row>
    <row r="68" ht="15" customHeight="1" s="99">
      <c r="A68" s="110" t="n">
        <v>67</v>
      </c>
      <c r="B68" s="111" t="inlineStr">
        <is>
          <t>Guillain-Barré Syndrome</t>
        </is>
      </c>
      <c r="C68" s="111" t="inlineStr">
        <is>
          <t>Neurological</t>
        </is>
      </c>
      <c r="D68" s="111" t="inlineStr">
        <is>
          <t>Low</t>
        </is>
      </c>
      <c r="E68" s="110" t="n">
        <v>2</v>
      </c>
      <c r="F68" s="111" t="inlineStr">
        <is>
          <t>Not covered</t>
        </is>
      </c>
      <c r="G68" s="110" t="n">
        <v>4</v>
      </c>
      <c r="H68" s="111" t="inlineStr">
        <is>
          <t>Not covered</t>
        </is>
      </c>
      <c r="I68" s="110" t="n">
        <v>5</v>
      </c>
      <c r="J68" s="111" t="inlineStr">
        <is>
          <t>Not covered</t>
        </is>
      </c>
      <c r="K68" s="110" t="n"/>
      <c r="L68" s="110" t="n">
        <v>1</v>
      </c>
      <c r="M68" s="111" t="inlineStr">
        <is>
          <t>Partial</t>
        </is>
      </c>
      <c r="N68" s="110" t="n">
        <v>3</v>
      </c>
      <c r="O68" s="111" t="inlineStr">
        <is>
          <t>Not covered</t>
        </is>
      </c>
    </row>
    <row r="69" ht="23.25" customHeight="1" s="99">
      <c r="A69" s="110" t="n">
        <v>68</v>
      </c>
      <c r="B69" s="111" t="inlineStr">
        <is>
          <t>Motor Neurone Disease – Resulting in Permanent Symptoms</t>
        </is>
      </c>
      <c r="C69" s="111" t="inlineStr">
        <is>
          <t>Neurological</t>
        </is>
      </c>
      <c r="D69" s="111" t="inlineStr">
        <is>
          <t>Rare</t>
        </is>
      </c>
      <c r="E69" s="110" t="n">
        <v>3</v>
      </c>
      <c r="F69" s="111" t="inlineStr">
        <is>
          <t>Full</t>
        </is>
      </c>
      <c r="G69" s="110" t="n">
        <v>2</v>
      </c>
      <c r="H69" s="111" t="inlineStr">
        <is>
          <t>Full</t>
        </is>
      </c>
      <c r="I69" s="112" t="n">
        <v>5</v>
      </c>
      <c r="J69" s="113" t="inlineStr">
        <is>
          <t>Full</t>
        </is>
      </c>
      <c r="K69" s="112" t="inlineStr">
        <is>
          <t>Yes</t>
        </is>
      </c>
      <c r="L69" s="110" t="n">
        <v>4</v>
      </c>
      <c r="M69" s="111" t="inlineStr">
        <is>
          <t>Full</t>
        </is>
      </c>
      <c r="N69" s="110" t="n">
        <v>1</v>
      </c>
      <c r="O69" s="111" t="inlineStr">
        <is>
          <t>Full</t>
        </is>
      </c>
    </row>
    <row r="70" ht="23.25" customHeight="1" s="99">
      <c r="A70" s="110" t="n">
        <v>69</v>
      </c>
      <c r="B70" s="111" t="inlineStr">
        <is>
          <t>Multiple Sclerosis (incl. NMO/Devic's Disease) – with Persisting Symptoms</t>
        </is>
      </c>
      <c r="C70" s="111" t="inlineStr">
        <is>
          <t>Neurological</t>
        </is>
      </c>
      <c r="D70" s="111" t="inlineStr">
        <is>
          <t>Rare</t>
        </is>
      </c>
      <c r="E70" s="110" t="n">
        <v>3</v>
      </c>
      <c r="F70" s="111" t="inlineStr">
        <is>
          <t>Full</t>
        </is>
      </c>
      <c r="G70" s="110" t="n">
        <v>2</v>
      </c>
      <c r="H70" s="111" t="inlineStr">
        <is>
          <t>Full</t>
        </is>
      </c>
      <c r="I70" s="112" t="n">
        <v>5</v>
      </c>
      <c r="J70" s="113" t="inlineStr">
        <is>
          <t>Full</t>
        </is>
      </c>
      <c r="K70" s="112" t="inlineStr">
        <is>
          <t>Yes</t>
        </is>
      </c>
      <c r="L70" s="110" t="n">
        <v>4</v>
      </c>
      <c r="M70" s="111" t="inlineStr">
        <is>
          <t>Full</t>
        </is>
      </c>
      <c r="N70" s="110" t="n">
        <v>1</v>
      </c>
      <c r="O70" s="111" t="inlineStr">
        <is>
          <t>Full</t>
        </is>
      </c>
    </row>
    <row r="71" ht="15" customHeight="1" s="99">
      <c r="A71" s="110" t="n">
        <v>70</v>
      </c>
      <c r="B71" s="111" t="inlineStr">
        <is>
          <t>Multiple System Atrophy</t>
        </is>
      </c>
      <c r="C71" s="111" t="inlineStr">
        <is>
          <t>Neurological</t>
        </is>
      </c>
      <c r="D71" s="111" t="inlineStr">
        <is>
          <t>Rare</t>
        </is>
      </c>
      <c r="E71" s="110" t="n">
        <v>1</v>
      </c>
      <c r="F71" s="111" t="inlineStr">
        <is>
          <t>Full</t>
        </is>
      </c>
      <c r="G71" s="110" t="n">
        <v>5</v>
      </c>
      <c r="H71" s="111" t="inlineStr">
        <is>
          <t>Not covered</t>
        </is>
      </c>
      <c r="I71" s="112" t="n">
        <v>2</v>
      </c>
      <c r="J71" s="113" t="inlineStr">
        <is>
          <t>Full</t>
        </is>
      </c>
      <c r="K71" s="112" t="inlineStr">
        <is>
          <t>Yes</t>
        </is>
      </c>
      <c r="L71" s="110" t="n">
        <v>3</v>
      </c>
      <c r="M71" s="111" t="inlineStr">
        <is>
          <t>Not covered</t>
        </is>
      </c>
      <c r="N71" s="110" t="n">
        <v>4</v>
      </c>
      <c r="O71" s="111" t="inlineStr">
        <is>
          <t>Not covered</t>
        </is>
      </c>
    </row>
    <row r="72" ht="15" customHeight="1" s="99">
      <c r="A72" s="110" t="n">
        <v>71</v>
      </c>
      <c r="B72" s="111" t="inlineStr">
        <is>
          <t>Muscular Dystrophy</t>
        </is>
      </c>
      <c r="C72" s="111" t="inlineStr">
        <is>
          <t>Neurological</t>
        </is>
      </c>
      <c r="D72" s="111" t="inlineStr">
        <is>
          <t>Rare</t>
        </is>
      </c>
      <c r="E72" s="110" t="n">
        <v>3</v>
      </c>
      <c r="F72" s="111" t="inlineStr">
        <is>
          <t>Not covered</t>
        </is>
      </c>
      <c r="G72" s="110" t="n">
        <v>5</v>
      </c>
      <c r="H72" s="111" t="inlineStr">
        <is>
          <t>Not covered</t>
        </is>
      </c>
      <c r="I72" s="112" t="n">
        <v>2</v>
      </c>
      <c r="J72" s="113" t="inlineStr">
        <is>
          <t>Full</t>
        </is>
      </c>
      <c r="K72" s="112" t="inlineStr">
        <is>
          <t>Yes</t>
        </is>
      </c>
      <c r="L72" s="110" t="n">
        <v>1</v>
      </c>
      <c r="M72" s="111" t="inlineStr">
        <is>
          <t>Full</t>
        </is>
      </c>
      <c r="N72" s="110" t="n">
        <v>4</v>
      </c>
      <c r="O72" s="111" t="inlineStr">
        <is>
          <t>Not covered</t>
        </is>
      </c>
    </row>
    <row r="73" ht="15" customHeight="1" s="99">
      <c r="A73" s="110" t="n">
        <v>72</v>
      </c>
      <c r="B73" s="111" t="inlineStr">
        <is>
          <t>Myasthenia Gravis</t>
        </is>
      </c>
      <c r="C73" s="111" t="inlineStr">
        <is>
          <t>Neurological</t>
        </is>
      </c>
      <c r="D73" s="111" t="inlineStr">
        <is>
          <t>Rare</t>
        </is>
      </c>
      <c r="E73" s="110" t="n">
        <v>2</v>
      </c>
      <c r="F73" s="111" t="inlineStr">
        <is>
          <t>Not covered</t>
        </is>
      </c>
      <c r="G73" s="110" t="n">
        <v>4</v>
      </c>
      <c r="H73" s="111" t="inlineStr">
        <is>
          <t>Not covered</t>
        </is>
      </c>
      <c r="I73" s="110" t="n">
        <v>5</v>
      </c>
      <c r="J73" s="111" t="inlineStr">
        <is>
          <t>Not covered</t>
        </is>
      </c>
      <c r="K73" s="110" t="n"/>
      <c r="L73" s="110" t="n">
        <v>1</v>
      </c>
      <c r="M73" s="111" t="inlineStr">
        <is>
          <t>Full</t>
        </is>
      </c>
      <c r="N73" s="110" t="n">
        <v>3</v>
      </c>
      <c r="O73" s="111" t="inlineStr">
        <is>
          <t>Not covered</t>
        </is>
      </c>
    </row>
    <row r="74" ht="15" customHeight="1" s="99">
      <c r="A74" s="110" t="n">
        <v>73</v>
      </c>
      <c r="B74" s="111" t="inlineStr">
        <is>
          <t>Parkinson Plus Syndromes</t>
        </is>
      </c>
      <c r="C74" s="111" t="inlineStr">
        <is>
          <t>Neurological</t>
        </is>
      </c>
      <c r="D74" s="111" t="inlineStr">
        <is>
          <t>Rare</t>
        </is>
      </c>
      <c r="E74" s="110" t="n">
        <v>3</v>
      </c>
      <c r="F74" s="111" t="inlineStr">
        <is>
          <t>Full</t>
        </is>
      </c>
      <c r="G74" s="110" t="n">
        <v>2</v>
      </c>
      <c r="H74" s="111" t="inlineStr">
        <is>
          <t>Full</t>
        </is>
      </c>
      <c r="I74" s="110" t="n">
        <v>5</v>
      </c>
      <c r="J74" s="111" t="inlineStr">
        <is>
          <t>Not covered</t>
        </is>
      </c>
      <c r="K74" s="110" t="n"/>
      <c r="L74" s="110" t="n">
        <v>4</v>
      </c>
      <c r="M74" s="111" t="inlineStr">
        <is>
          <t>Full</t>
        </is>
      </c>
      <c r="N74" s="110" t="n">
        <v>1</v>
      </c>
      <c r="O74" s="111" t="inlineStr">
        <is>
          <t>Full</t>
        </is>
      </c>
    </row>
    <row r="75" ht="23.25" customHeight="1" s="99">
      <c r="A75" s="110" t="n">
        <v>74</v>
      </c>
      <c r="B75" s="111" t="inlineStr">
        <is>
          <t>Parkinson's Disease – Resulting in Permanent Symptoms</t>
        </is>
      </c>
      <c r="C75" s="111" t="inlineStr">
        <is>
          <t>Neurological</t>
        </is>
      </c>
      <c r="D75" s="111" t="inlineStr">
        <is>
          <t>Medium</t>
        </is>
      </c>
      <c r="E75" s="110" t="n">
        <v>3</v>
      </c>
      <c r="F75" s="111" t="inlineStr">
        <is>
          <t>Full</t>
        </is>
      </c>
      <c r="G75" s="110" t="n">
        <v>2</v>
      </c>
      <c r="H75" s="111" t="inlineStr">
        <is>
          <t>Full</t>
        </is>
      </c>
      <c r="I75" s="112" t="n">
        <v>5</v>
      </c>
      <c r="J75" s="113" t="inlineStr">
        <is>
          <t>Full</t>
        </is>
      </c>
      <c r="K75" s="112" t="inlineStr">
        <is>
          <t>Yes</t>
        </is>
      </c>
      <c r="L75" s="110" t="n">
        <v>4</v>
      </c>
      <c r="M75" s="111" t="inlineStr">
        <is>
          <t>Full</t>
        </is>
      </c>
      <c r="N75" s="110" t="n">
        <v>1</v>
      </c>
      <c r="O75" s="111" t="inlineStr">
        <is>
          <t>Full</t>
        </is>
      </c>
    </row>
    <row r="76" ht="15" customHeight="1" s="99">
      <c r="A76" s="110" t="n">
        <v>75</v>
      </c>
      <c r="B76" s="111" t="inlineStr">
        <is>
          <t>Progressive Supranuclear Palsy</t>
        </is>
      </c>
      <c r="C76" s="111" t="inlineStr">
        <is>
          <t>Neurological</t>
        </is>
      </c>
      <c r="D76" s="111" t="inlineStr">
        <is>
          <t>Rare</t>
        </is>
      </c>
      <c r="E76" s="110" t="n">
        <v>1</v>
      </c>
      <c r="F76" s="111" t="inlineStr">
        <is>
          <t>Full</t>
        </is>
      </c>
      <c r="G76" s="110" t="n">
        <v>5</v>
      </c>
      <c r="H76" s="111" t="inlineStr">
        <is>
          <t>Not covered</t>
        </is>
      </c>
      <c r="I76" s="112" t="n">
        <v>2</v>
      </c>
      <c r="J76" s="113" t="inlineStr">
        <is>
          <t>Full</t>
        </is>
      </c>
      <c r="K76" s="112" t="inlineStr">
        <is>
          <t>Yes</t>
        </is>
      </c>
      <c r="L76" s="110" t="n">
        <v>3</v>
      </c>
      <c r="M76" s="111" t="inlineStr">
        <is>
          <t>Not covered</t>
        </is>
      </c>
      <c r="N76" s="110" t="n">
        <v>4</v>
      </c>
      <c r="O76" s="111" t="inlineStr">
        <is>
          <t>Not covered</t>
        </is>
      </c>
    </row>
    <row r="77" ht="15" customHeight="1" s="99">
      <c r="A77" s="110" t="n">
        <v>76</v>
      </c>
      <c r="B77" s="111" t="inlineStr">
        <is>
          <t>Syringomyelia or Syringobulbia</t>
        </is>
      </c>
      <c r="C77" s="111" t="inlineStr">
        <is>
          <t>Neurological</t>
        </is>
      </c>
      <c r="D77" s="111" t="inlineStr">
        <is>
          <t>Rare</t>
        </is>
      </c>
      <c r="E77" s="110" t="n">
        <v>4</v>
      </c>
      <c r="F77" s="111" t="inlineStr">
        <is>
          <t>Partial</t>
        </is>
      </c>
      <c r="G77" s="110" t="n">
        <v>1</v>
      </c>
      <c r="H77" s="111" t="inlineStr">
        <is>
          <t>Full</t>
        </is>
      </c>
      <c r="I77" s="112" t="n">
        <v>5</v>
      </c>
      <c r="J77" s="113" t="inlineStr">
        <is>
          <t>Partial</t>
        </is>
      </c>
      <c r="K77" s="112" t="inlineStr">
        <is>
          <t>Yes</t>
        </is>
      </c>
      <c r="L77" s="110" t="n">
        <v>2</v>
      </c>
      <c r="M77" s="111" t="inlineStr">
        <is>
          <t>Full</t>
        </is>
      </c>
      <c r="N77" s="110" t="n">
        <v>3</v>
      </c>
      <c r="O77" s="111" t="inlineStr">
        <is>
          <t>Partial</t>
        </is>
      </c>
    </row>
    <row r="78" ht="15" customHeight="1" s="99">
      <c r="A78" s="110" t="n">
        <v>77</v>
      </c>
      <c r="B78" s="111" t="inlineStr">
        <is>
          <t>Cerebral Palsy</t>
        </is>
      </c>
      <c r="C78" s="111" t="inlineStr">
        <is>
          <t>Neurological / Congenital</t>
        </is>
      </c>
      <c r="D78" s="111" t="inlineStr">
        <is>
          <t>Rare</t>
        </is>
      </c>
      <c r="E78" s="110" t="n">
        <v>3</v>
      </c>
      <c r="F78" s="111" t="inlineStr">
        <is>
          <t>Not covered</t>
        </is>
      </c>
      <c r="G78" s="110" t="n">
        <v>4</v>
      </c>
      <c r="H78" s="111" t="inlineStr">
        <is>
          <t>Not covered</t>
        </is>
      </c>
      <c r="I78" s="110" t="n">
        <v>5</v>
      </c>
      <c r="J78" s="111" t="inlineStr">
        <is>
          <t>Not covered</t>
        </is>
      </c>
      <c r="K78" s="110" t="n"/>
      <c r="L78" s="110" t="n">
        <v>2</v>
      </c>
      <c r="M78" s="111" t="inlineStr">
        <is>
          <t>Not covered</t>
        </is>
      </c>
      <c r="N78" s="110" t="n">
        <v>1</v>
      </c>
      <c r="O78" s="111" t="inlineStr">
        <is>
          <t>Child-only</t>
        </is>
      </c>
    </row>
    <row r="79" ht="15" customHeight="1" s="99">
      <c r="A79" s="110" t="n">
        <v>78</v>
      </c>
      <c r="B79" s="111" t="inlineStr">
        <is>
          <t>Spina Bifida</t>
        </is>
      </c>
      <c r="C79" s="111" t="inlineStr">
        <is>
          <t>Neurological / Congenital</t>
        </is>
      </c>
      <c r="D79" s="111" t="inlineStr">
        <is>
          <t>Rare</t>
        </is>
      </c>
      <c r="E79" s="110" t="n">
        <v>3</v>
      </c>
      <c r="F79" s="111" t="inlineStr">
        <is>
          <t>Not covered</t>
        </is>
      </c>
      <c r="G79" s="110" t="n">
        <v>4</v>
      </c>
      <c r="H79" s="111" t="inlineStr">
        <is>
          <t>Not covered</t>
        </is>
      </c>
      <c r="I79" s="110" t="n">
        <v>5</v>
      </c>
      <c r="J79" s="111" t="inlineStr">
        <is>
          <t>Not covered</t>
        </is>
      </c>
      <c r="K79" s="110" t="n"/>
      <c r="L79" s="110" t="n">
        <v>2</v>
      </c>
      <c r="M79" s="111" t="inlineStr">
        <is>
          <t>Not covered</t>
        </is>
      </c>
      <c r="N79" s="110" t="n">
        <v>1</v>
      </c>
      <c r="O79" s="111" t="inlineStr">
        <is>
          <t>Child-only</t>
        </is>
      </c>
    </row>
    <row r="80" ht="23.25" customHeight="1" s="99">
      <c r="A80" s="110" t="n">
        <v>79</v>
      </c>
      <c r="B80" s="111" t="inlineStr">
        <is>
          <t>Alzheimer's Disease / Dementia – Resulting in Permanent Symptoms</t>
        </is>
      </c>
      <c r="C80" s="111" t="inlineStr">
        <is>
          <t>Neurological / Dementia</t>
        </is>
      </c>
      <c r="D80" s="111" t="inlineStr">
        <is>
          <t>Medium</t>
        </is>
      </c>
      <c r="E80" s="110" t="n">
        <v>3</v>
      </c>
      <c r="F80" s="111" t="inlineStr">
        <is>
          <t>Full</t>
        </is>
      </c>
      <c r="G80" s="110" t="n">
        <v>2</v>
      </c>
      <c r="H80" s="111" t="inlineStr">
        <is>
          <t>Full</t>
        </is>
      </c>
      <c r="I80" s="112" t="n">
        <v>5</v>
      </c>
      <c r="J80" s="113" t="inlineStr">
        <is>
          <t>Full</t>
        </is>
      </c>
      <c r="K80" s="112" t="inlineStr">
        <is>
          <t>Yes</t>
        </is>
      </c>
      <c r="L80" s="110" t="n">
        <v>4</v>
      </c>
      <c r="M80" s="111" t="inlineStr">
        <is>
          <t>Full</t>
        </is>
      </c>
      <c r="N80" s="110" t="n">
        <v>1</v>
      </c>
      <c r="O80" s="111" t="inlineStr">
        <is>
          <t>Full</t>
        </is>
      </c>
    </row>
    <row r="81" ht="23.25" customHeight="1" s="99">
      <c r="A81" s="110" t="n">
        <v>80</v>
      </c>
      <c r="B81" s="111" t="inlineStr">
        <is>
          <t>Bacterial Meningitis – Resulting in Permanent Symptoms</t>
        </is>
      </c>
      <c r="C81" s="111" t="inlineStr">
        <is>
          <t>Neurological / Infectious</t>
        </is>
      </c>
      <c r="D81" s="111" t="inlineStr">
        <is>
          <t>Low</t>
        </is>
      </c>
      <c r="E81" s="110" t="n">
        <v>3</v>
      </c>
      <c r="F81" s="111" t="inlineStr">
        <is>
          <t>Full</t>
        </is>
      </c>
      <c r="G81" s="110" t="n">
        <v>1</v>
      </c>
      <c r="H81" s="111" t="inlineStr">
        <is>
          <t>Full</t>
        </is>
      </c>
      <c r="I81" s="112" t="n">
        <v>5</v>
      </c>
      <c r="J81" s="113" t="inlineStr">
        <is>
          <t>Full</t>
        </is>
      </c>
      <c r="K81" s="112" t="inlineStr">
        <is>
          <t>Yes</t>
        </is>
      </c>
      <c r="L81" s="110" t="n">
        <v>2</v>
      </c>
      <c r="M81" s="111" t="inlineStr">
        <is>
          <t>Full</t>
        </is>
      </c>
      <c r="N81" s="110" t="n">
        <v>4</v>
      </c>
      <c r="O81" s="111" t="inlineStr">
        <is>
          <t>Full</t>
        </is>
      </c>
    </row>
    <row r="82" ht="15" customHeight="1" s="99">
      <c r="A82" s="110" t="n">
        <v>81</v>
      </c>
      <c r="B82" s="111" t="inlineStr">
        <is>
          <t>Brain Abscess – Drained via Craniotomy</t>
        </is>
      </c>
      <c r="C82" s="111" t="inlineStr">
        <is>
          <t>Neurological / Infectious</t>
        </is>
      </c>
      <c r="D82" s="111" t="inlineStr">
        <is>
          <t>Rare</t>
        </is>
      </c>
      <c r="E82" s="110" t="n">
        <v>1</v>
      </c>
      <c r="F82" s="111" t="inlineStr">
        <is>
          <t>Partial</t>
        </is>
      </c>
      <c r="G82" s="110" t="n">
        <v>4</v>
      </c>
      <c r="H82" s="111" t="inlineStr">
        <is>
          <t>Full</t>
        </is>
      </c>
      <c r="I82" s="112" t="n">
        <v>5</v>
      </c>
      <c r="J82" s="113" t="inlineStr">
        <is>
          <t>Partial</t>
        </is>
      </c>
      <c r="K82" s="112" t="inlineStr">
        <is>
          <t>Yes</t>
        </is>
      </c>
      <c r="L82" s="110" t="n">
        <v>3</v>
      </c>
      <c r="M82" s="111" t="inlineStr">
        <is>
          <t>Full</t>
        </is>
      </c>
      <c r="N82" s="110" t="n">
        <v>2</v>
      </c>
      <c r="O82" s="111" t="inlineStr">
        <is>
          <t>Partial</t>
        </is>
      </c>
    </row>
    <row r="83" ht="15" customHeight="1" s="99">
      <c r="A83" s="110" t="n">
        <v>82</v>
      </c>
      <c r="B83" s="111" t="inlineStr">
        <is>
          <t>Encephalitis – Resulting in Permanent Symptoms</t>
        </is>
      </c>
      <c r="C83" s="111" t="inlineStr">
        <is>
          <t>Neurological / Infectious</t>
        </is>
      </c>
      <c r="D83" s="111" t="inlineStr">
        <is>
          <t>Rare</t>
        </is>
      </c>
      <c r="E83" s="110" t="n">
        <v>3</v>
      </c>
      <c r="F83" s="111" t="inlineStr">
        <is>
          <t>Full</t>
        </is>
      </c>
      <c r="G83" s="110" t="n">
        <v>2</v>
      </c>
      <c r="H83" s="111" t="inlineStr">
        <is>
          <t>Full</t>
        </is>
      </c>
      <c r="I83" s="112" t="n">
        <v>5</v>
      </c>
      <c r="J83" s="113" t="inlineStr">
        <is>
          <t>Full</t>
        </is>
      </c>
      <c r="K83" s="112" t="inlineStr">
        <is>
          <t>Yes</t>
        </is>
      </c>
      <c r="L83" s="110" t="n">
        <v>4</v>
      </c>
      <c r="M83" s="111" t="inlineStr">
        <is>
          <t>Full</t>
        </is>
      </c>
      <c r="N83" s="110" t="n">
        <v>1</v>
      </c>
      <c r="O83" s="111" t="inlineStr">
        <is>
          <t>Full</t>
        </is>
      </c>
    </row>
    <row r="84" ht="15" customHeight="1" s="99">
      <c r="A84" s="110" t="n">
        <v>83</v>
      </c>
      <c r="B84" s="111" t="inlineStr">
        <is>
          <t>Benign Brain Tumour – of Specified Severity</t>
        </is>
      </c>
      <c r="C84" s="111" t="inlineStr">
        <is>
          <t>Neurological / Oncology</t>
        </is>
      </c>
      <c r="D84" s="111" t="inlineStr">
        <is>
          <t>Low</t>
        </is>
      </c>
      <c r="E84" s="110" t="n">
        <v>4</v>
      </c>
      <c r="F84" s="111" t="inlineStr">
        <is>
          <t>Full</t>
        </is>
      </c>
      <c r="G84" s="110" t="n">
        <v>1</v>
      </c>
      <c r="H84" s="111" t="inlineStr">
        <is>
          <t>Full</t>
        </is>
      </c>
      <c r="I84" s="112" t="n">
        <v>5</v>
      </c>
      <c r="J84" s="113" t="inlineStr">
        <is>
          <t>Full</t>
        </is>
      </c>
      <c r="K84" s="112" t="inlineStr">
        <is>
          <t>Yes</t>
        </is>
      </c>
      <c r="L84" s="110" t="n">
        <v>3</v>
      </c>
      <c r="M84" s="111" t="inlineStr">
        <is>
          <t>Full</t>
        </is>
      </c>
      <c r="N84" s="110" t="n">
        <v>2</v>
      </c>
      <c r="O84" s="111" t="inlineStr">
        <is>
          <t>Full</t>
        </is>
      </c>
    </row>
    <row r="85" ht="15" customHeight="1" s="99">
      <c r="A85" s="110" t="n">
        <v>84</v>
      </c>
      <c r="B85" s="111" t="inlineStr">
        <is>
          <t>Benign Spinal Cord Tumour</t>
        </is>
      </c>
      <c r="C85" s="111" t="inlineStr">
        <is>
          <t>Neurological / Oncology</t>
        </is>
      </c>
      <c r="D85" s="111" t="inlineStr">
        <is>
          <t>Rare</t>
        </is>
      </c>
      <c r="E85" s="110" t="n">
        <v>4</v>
      </c>
      <c r="F85" s="111" t="inlineStr">
        <is>
          <t>Full</t>
        </is>
      </c>
      <c r="G85" s="110" t="n">
        <v>3</v>
      </c>
      <c r="H85" s="111" t="inlineStr">
        <is>
          <t>Full</t>
        </is>
      </c>
      <c r="I85" s="112" t="n">
        <v>5</v>
      </c>
      <c r="J85" s="113" t="inlineStr">
        <is>
          <t>Full</t>
        </is>
      </c>
      <c r="K85" s="112" t="inlineStr">
        <is>
          <t>Yes</t>
        </is>
      </c>
      <c r="L85" s="110" t="n">
        <v>2</v>
      </c>
      <c r="M85" s="111" t="inlineStr">
        <is>
          <t>Full</t>
        </is>
      </c>
      <c r="N85" s="110" t="n">
        <v>1</v>
      </c>
      <c r="O85" s="111" t="inlineStr">
        <is>
          <t>Full</t>
        </is>
      </c>
    </row>
    <row r="86" ht="15" customHeight="1" s="99">
      <c r="A86" s="110" t="n">
        <v>85</v>
      </c>
      <c r="B86" s="111" t="inlineStr">
        <is>
          <t>Pituitary Gland Tumour</t>
        </is>
      </c>
      <c r="C86" s="111" t="inlineStr">
        <is>
          <t>Neurological / Oncology</t>
        </is>
      </c>
      <c r="D86" s="111" t="inlineStr">
        <is>
          <t>Rare</t>
        </is>
      </c>
      <c r="E86" s="110" t="n">
        <v>3</v>
      </c>
      <c r="F86" s="111" t="inlineStr">
        <is>
          <t>Partial</t>
        </is>
      </c>
      <c r="G86" s="110" t="n">
        <v>4</v>
      </c>
      <c r="H86" s="111" t="inlineStr">
        <is>
          <t>Full</t>
        </is>
      </c>
      <c r="I86" s="112" t="n">
        <v>5</v>
      </c>
      <c r="J86" s="113" t="inlineStr">
        <is>
          <t>Partial</t>
        </is>
      </c>
      <c r="K86" s="112" t="inlineStr">
        <is>
          <t>Yes</t>
        </is>
      </c>
      <c r="L86" s="110" t="n">
        <v>2</v>
      </c>
      <c r="M86" s="111" t="inlineStr">
        <is>
          <t>Partial</t>
        </is>
      </c>
      <c r="N86" s="110" t="n">
        <v>1</v>
      </c>
      <c r="O86" s="111" t="inlineStr">
        <is>
          <t>Partial</t>
        </is>
      </c>
    </row>
    <row r="87" ht="23.25" customHeight="1" s="99">
      <c r="A87" s="110" t="n">
        <v>86</v>
      </c>
      <c r="B87" s="111" t="inlineStr">
        <is>
          <t>Traumatic Brain / Head Injury – Resulting in Permanent Symptoms</t>
        </is>
      </c>
      <c r="C87" s="111" t="inlineStr">
        <is>
          <t>Neurological / Trauma</t>
        </is>
      </c>
      <c r="D87" s="111" t="inlineStr">
        <is>
          <t>Low</t>
        </is>
      </c>
      <c r="E87" s="110" t="n">
        <v>4</v>
      </c>
      <c r="F87" s="111" t="inlineStr">
        <is>
          <t>Full</t>
        </is>
      </c>
      <c r="G87" s="110" t="n">
        <v>2</v>
      </c>
      <c r="H87" s="111" t="inlineStr">
        <is>
          <t>Full</t>
        </is>
      </c>
      <c r="I87" s="112" t="n">
        <v>5</v>
      </c>
      <c r="J87" s="113" t="inlineStr">
        <is>
          <t>Full</t>
        </is>
      </c>
      <c r="K87" s="112" t="inlineStr">
        <is>
          <t>Yes</t>
        </is>
      </c>
      <c r="L87" s="110" t="n">
        <v>3</v>
      </c>
      <c r="M87" s="111" t="inlineStr">
        <is>
          <t>Full</t>
        </is>
      </c>
      <c r="N87" s="110" t="n">
        <v>1</v>
      </c>
      <c r="O87" s="111" t="inlineStr">
        <is>
          <t>Full</t>
        </is>
      </c>
    </row>
    <row r="88" ht="15" customHeight="1" s="99">
      <c r="A88" s="110" t="n">
        <v>87</v>
      </c>
      <c r="B88" s="111" t="inlineStr">
        <is>
          <t>Cancer (Invasive) – Excluding Less Advanced Cases</t>
        </is>
      </c>
      <c r="C88" s="111" t="inlineStr">
        <is>
          <t>Oncology / Cancer</t>
        </is>
      </c>
      <c r="D88" s="111" t="inlineStr">
        <is>
          <t>High</t>
        </is>
      </c>
      <c r="E88" s="110" t="n">
        <v>1</v>
      </c>
      <c r="F88" s="111" t="inlineStr">
        <is>
          <t>Full</t>
        </is>
      </c>
      <c r="G88" s="110" t="n">
        <v>4</v>
      </c>
      <c r="H88" s="111" t="inlineStr">
        <is>
          <t>Full</t>
        </is>
      </c>
      <c r="I88" s="112" t="n">
        <v>5</v>
      </c>
      <c r="J88" s="113" t="inlineStr">
        <is>
          <t>Full</t>
        </is>
      </c>
      <c r="K88" s="112" t="inlineStr">
        <is>
          <t>Yes</t>
        </is>
      </c>
      <c r="L88" s="110" t="n">
        <v>2</v>
      </c>
      <c r="M88" s="111" t="inlineStr">
        <is>
          <t>Full</t>
        </is>
      </c>
      <c r="N88" s="110" t="n">
        <v>3</v>
      </c>
      <c r="O88" s="111" t="inlineStr">
        <is>
          <t>Full</t>
        </is>
      </c>
    </row>
    <row r="89" ht="15" customHeight="1" s="99">
      <c r="A89" s="110" t="n">
        <v>88</v>
      </c>
      <c r="B89" s="111" t="inlineStr">
        <is>
          <t>Carcinoma in Situ – Anus</t>
        </is>
      </c>
      <c r="C89" s="111" t="inlineStr">
        <is>
          <t>Oncology / Cancer</t>
        </is>
      </c>
      <c r="D89" s="111" t="inlineStr">
        <is>
          <t>Low</t>
        </is>
      </c>
      <c r="E89" s="110" t="n">
        <v>2</v>
      </c>
      <c r="F89" s="111" t="inlineStr">
        <is>
          <t>Not covered</t>
        </is>
      </c>
      <c r="G89" s="110" t="n">
        <v>4</v>
      </c>
      <c r="H89" s="111" t="inlineStr">
        <is>
          <t>Not covered</t>
        </is>
      </c>
      <c r="I89" s="110" t="n">
        <v>5</v>
      </c>
      <c r="J89" s="111" t="inlineStr">
        <is>
          <t>Not covered</t>
        </is>
      </c>
      <c r="K89" s="110" t="n"/>
      <c r="L89" s="110" t="n">
        <v>1</v>
      </c>
      <c r="M89" s="111" t="inlineStr">
        <is>
          <t>Partial</t>
        </is>
      </c>
      <c r="N89" s="110" t="n">
        <v>3</v>
      </c>
      <c r="O89" s="111" t="inlineStr">
        <is>
          <t>Not covered</t>
        </is>
      </c>
    </row>
    <row r="90" ht="15" customHeight="1" s="99">
      <c r="A90" s="110" t="n">
        <v>89</v>
      </c>
      <c r="B90" s="111" t="inlineStr">
        <is>
          <t>Carcinoma in Situ – Bile Ducts</t>
        </is>
      </c>
      <c r="C90" s="111" t="inlineStr">
        <is>
          <t>Oncology / Cancer</t>
        </is>
      </c>
      <c r="D90" s="111" t="inlineStr">
        <is>
          <t>Low</t>
        </is>
      </c>
      <c r="E90" s="110" t="n">
        <v>2</v>
      </c>
      <c r="F90" s="111" t="inlineStr">
        <is>
          <t>Not covered</t>
        </is>
      </c>
      <c r="G90" s="110" t="n">
        <v>4</v>
      </c>
      <c r="H90" s="111" t="inlineStr">
        <is>
          <t>Not covered</t>
        </is>
      </c>
      <c r="I90" s="110" t="n">
        <v>5</v>
      </c>
      <c r="J90" s="111" t="inlineStr">
        <is>
          <t>Not covered</t>
        </is>
      </c>
      <c r="K90" s="110" t="n"/>
      <c r="L90" s="110" t="n">
        <v>1</v>
      </c>
      <c r="M90" s="111" t="inlineStr">
        <is>
          <t>Partial</t>
        </is>
      </c>
      <c r="N90" s="110" t="n">
        <v>3</v>
      </c>
      <c r="O90" s="111" t="inlineStr">
        <is>
          <t>Not covered</t>
        </is>
      </c>
    </row>
    <row r="91" ht="15" customHeight="1" s="99">
      <c r="A91" s="110" t="n">
        <v>90</v>
      </c>
      <c r="B91" s="111" t="inlineStr">
        <is>
          <t>Carcinoma in Situ – Breast</t>
        </is>
      </c>
      <c r="C91" s="111" t="inlineStr">
        <is>
          <t>Oncology / Cancer</t>
        </is>
      </c>
      <c r="D91" s="111" t="inlineStr">
        <is>
          <t>Medium</t>
        </is>
      </c>
      <c r="E91" s="110" t="n">
        <v>1</v>
      </c>
      <c r="F91" s="111" t="inlineStr">
        <is>
          <t>Partial</t>
        </is>
      </c>
      <c r="G91" s="110" t="n">
        <v>3</v>
      </c>
      <c r="H91" s="111" t="inlineStr">
        <is>
          <t>Full</t>
        </is>
      </c>
      <c r="I91" s="112" t="n">
        <v>4</v>
      </c>
      <c r="J91" s="113" t="inlineStr">
        <is>
          <t>Partial</t>
        </is>
      </c>
      <c r="K91" s="112" t="inlineStr">
        <is>
          <t>Yes</t>
        </is>
      </c>
      <c r="L91" s="110" t="n">
        <v>2</v>
      </c>
      <c r="M91" s="111" t="inlineStr">
        <is>
          <t>Partial</t>
        </is>
      </c>
      <c r="N91" s="110" t="n">
        <v>5</v>
      </c>
      <c r="O91" s="111" t="inlineStr">
        <is>
          <t>Not covered</t>
        </is>
      </c>
    </row>
    <row r="92" ht="15" customHeight="1" s="99">
      <c r="A92" s="110" t="n">
        <v>91</v>
      </c>
      <c r="B92" s="111" t="inlineStr">
        <is>
          <t>Carcinoma in Situ – Cervix</t>
        </is>
      </c>
      <c r="C92" s="111" t="inlineStr">
        <is>
          <t>Oncology / Cancer</t>
        </is>
      </c>
      <c r="D92" s="111" t="inlineStr">
        <is>
          <t>Medium</t>
        </is>
      </c>
      <c r="E92" s="110" t="n">
        <v>2</v>
      </c>
      <c r="F92" s="111" t="inlineStr">
        <is>
          <t>Not covered</t>
        </is>
      </c>
      <c r="G92" s="110" t="n">
        <v>4</v>
      </c>
      <c r="H92" s="111" t="inlineStr">
        <is>
          <t>Not covered</t>
        </is>
      </c>
      <c r="I92" s="110" t="n">
        <v>5</v>
      </c>
      <c r="J92" s="111" t="inlineStr">
        <is>
          <t>Not covered</t>
        </is>
      </c>
      <c r="K92" s="110" t="n"/>
      <c r="L92" s="110" t="n">
        <v>1</v>
      </c>
      <c r="M92" s="111" t="inlineStr">
        <is>
          <t>Partial</t>
        </is>
      </c>
      <c r="N92" s="110" t="n">
        <v>3</v>
      </c>
      <c r="O92" s="111" t="inlineStr">
        <is>
          <t>Not covered</t>
        </is>
      </c>
    </row>
    <row r="93" ht="15" customHeight="1" s="99">
      <c r="A93" s="110" t="n">
        <v>92</v>
      </c>
      <c r="B93" s="111" t="inlineStr">
        <is>
          <t>Carcinoma in Situ – Colon or Rectum</t>
        </is>
      </c>
      <c r="C93" s="111" t="inlineStr">
        <is>
          <t>Oncology / Cancer</t>
        </is>
      </c>
      <c r="D93" s="111" t="inlineStr">
        <is>
          <t>Medium</t>
        </is>
      </c>
      <c r="E93" s="110" t="n">
        <v>2</v>
      </c>
      <c r="F93" s="111" t="inlineStr">
        <is>
          <t>Not covered</t>
        </is>
      </c>
      <c r="G93" s="110" t="n">
        <v>4</v>
      </c>
      <c r="H93" s="111" t="inlineStr">
        <is>
          <t>Not covered</t>
        </is>
      </c>
      <c r="I93" s="110" t="n">
        <v>5</v>
      </c>
      <c r="J93" s="111" t="inlineStr">
        <is>
          <t>Not covered</t>
        </is>
      </c>
      <c r="K93" s="110" t="n"/>
      <c r="L93" s="110" t="n">
        <v>1</v>
      </c>
      <c r="M93" s="111" t="inlineStr">
        <is>
          <t>Partial</t>
        </is>
      </c>
      <c r="N93" s="110" t="n">
        <v>3</v>
      </c>
      <c r="O93" s="111" t="inlineStr">
        <is>
          <t>Not covered</t>
        </is>
      </c>
    </row>
    <row r="94" ht="15" customHeight="1" s="99">
      <c r="A94" s="110" t="n">
        <v>93</v>
      </c>
      <c r="B94" s="111" t="inlineStr">
        <is>
          <t>Carcinoma in Situ – Gallbladder</t>
        </is>
      </c>
      <c r="C94" s="111" t="inlineStr">
        <is>
          <t>Oncology / Cancer</t>
        </is>
      </c>
      <c r="D94" s="111" t="inlineStr">
        <is>
          <t>Low</t>
        </is>
      </c>
      <c r="E94" s="110" t="n">
        <v>2</v>
      </c>
      <c r="F94" s="111" t="inlineStr">
        <is>
          <t>Not covered</t>
        </is>
      </c>
      <c r="G94" s="110" t="n">
        <v>4</v>
      </c>
      <c r="H94" s="111" t="inlineStr">
        <is>
          <t>Not covered</t>
        </is>
      </c>
      <c r="I94" s="110" t="n">
        <v>5</v>
      </c>
      <c r="J94" s="111" t="inlineStr">
        <is>
          <t>Not covered</t>
        </is>
      </c>
      <c r="K94" s="110" t="n"/>
      <c r="L94" s="110" t="n">
        <v>1</v>
      </c>
      <c r="M94" s="111" t="inlineStr">
        <is>
          <t>Partial</t>
        </is>
      </c>
      <c r="N94" s="110" t="n">
        <v>3</v>
      </c>
      <c r="O94" s="111" t="inlineStr">
        <is>
          <t>Not covered</t>
        </is>
      </c>
    </row>
    <row r="95" ht="15" customHeight="1" s="99">
      <c r="A95" s="110" t="n">
        <v>94</v>
      </c>
      <c r="B95" s="111" t="inlineStr">
        <is>
          <t>Carcinoma in Situ – Larynx</t>
        </is>
      </c>
      <c r="C95" s="111" t="inlineStr">
        <is>
          <t>Oncology / Cancer</t>
        </is>
      </c>
      <c r="D95" s="111" t="inlineStr">
        <is>
          <t>Low</t>
        </is>
      </c>
      <c r="E95" s="110" t="n">
        <v>2</v>
      </c>
      <c r="F95" s="111" t="inlineStr">
        <is>
          <t>Not covered</t>
        </is>
      </c>
      <c r="G95" s="110" t="n">
        <v>4</v>
      </c>
      <c r="H95" s="111" t="inlineStr">
        <is>
          <t>Not covered</t>
        </is>
      </c>
      <c r="I95" s="110" t="n">
        <v>5</v>
      </c>
      <c r="J95" s="111" t="inlineStr">
        <is>
          <t>Not covered</t>
        </is>
      </c>
      <c r="K95" s="110" t="n"/>
      <c r="L95" s="110" t="n">
        <v>1</v>
      </c>
      <c r="M95" s="111" t="inlineStr">
        <is>
          <t>Partial</t>
        </is>
      </c>
      <c r="N95" s="110" t="n">
        <v>3</v>
      </c>
      <c r="O95" s="111" t="inlineStr">
        <is>
          <t>Not covered</t>
        </is>
      </c>
    </row>
    <row r="96" ht="15" customHeight="1" s="99">
      <c r="A96" s="110" t="n">
        <v>95</v>
      </c>
      <c r="B96" s="111" t="inlineStr">
        <is>
          <t>Carcinoma in Situ – Lung/Bronchus</t>
        </is>
      </c>
      <c r="C96" s="111" t="inlineStr">
        <is>
          <t>Oncology / Cancer</t>
        </is>
      </c>
      <c r="D96" s="111" t="inlineStr">
        <is>
          <t>Medium</t>
        </is>
      </c>
      <c r="E96" s="110" t="n">
        <v>2</v>
      </c>
      <c r="F96" s="111" t="inlineStr">
        <is>
          <t>Not covered</t>
        </is>
      </c>
      <c r="G96" s="110" t="n">
        <v>4</v>
      </c>
      <c r="H96" s="111" t="inlineStr">
        <is>
          <t>Not covered</t>
        </is>
      </c>
      <c r="I96" s="110" t="n">
        <v>5</v>
      </c>
      <c r="J96" s="111" t="inlineStr">
        <is>
          <t>Not covered</t>
        </is>
      </c>
      <c r="K96" s="110" t="n"/>
      <c r="L96" s="110" t="n">
        <v>1</v>
      </c>
      <c r="M96" s="111" t="inlineStr">
        <is>
          <t>Partial</t>
        </is>
      </c>
      <c r="N96" s="110" t="n">
        <v>3</v>
      </c>
      <c r="O96" s="111" t="inlineStr">
        <is>
          <t>Not covered</t>
        </is>
      </c>
    </row>
    <row r="97" ht="15" customHeight="1" s="99">
      <c r="A97" s="110" t="n">
        <v>96</v>
      </c>
      <c r="B97" s="111" t="inlineStr">
        <is>
          <t>Carcinoma in Situ – Oesophagus</t>
        </is>
      </c>
      <c r="C97" s="111" t="inlineStr">
        <is>
          <t>Oncology / Cancer</t>
        </is>
      </c>
      <c r="D97" s="111" t="inlineStr">
        <is>
          <t>Low</t>
        </is>
      </c>
      <c r="E97" s="110" t="n">
        <v>1</v>
      </c>
      <c r="F97" s="111" t="inlineStr">
        <is>
          <t>Partial</t>
        </is>
      </c>
      <c r="G97" s="110" t="n">
        <v>5</v>
      </c>
      <c r="H97" s="111" t="inlineStr">
        <is>
          <t>Not covered</t>
        </is>
      </c>
      <c r="I97" s="112" t="n">
        <v>3</v>
      </c>
      <c r="J97" s="113" t="inlineStr">
        <is>
          <t>Partial</t>
        </is>
      </c>
      <c r="K97" s="112" t="inlineStr">
        <is>
          <t>Yes</t>
        </is>
      </c>
      <c r="L97" s="110" t="n">
        <v>2</v>
      </c>
      <c r="M97" s="111" t="inlineStr">
        <is>
          <t>Partial</t>
        </is>
      </c>
      <c r="N97" s="110" t="n">
        <v>4</v>
      </c>
      <c r="O97" s="111" t="inlineStr">
        <is>
          <t>Not covered</t>
        </is>
      </c>
    </row>
    <row r="98" ht="15" customHeight="1" s="99">
      <c r="A98" s="110" t="n">
        <v>97</v>
      </c>
      <c r="B98" s="111" t="inlineStr">
        <is>
          <t>Carcinoma in Situ – Oral Cavity/Oropharynx</t>
        </is>
      </c>
      <c r="C98" s="111" t="inlineStr">
        <is>
          <t>Oncology / Cancer</t>
        </is>
      </c>
      <c r="D98" s="111" t="inlineStr">
        <is>
          <t>Low</t>
        </is>
      </c>
      <c r="E98" s="110" t="n">
        <v>2</v>
      </c>
      <c r="F98" s="111" t="inlineStr">
        <is>
          <t>Not covered</t>
        </is>
      </c>
      <c r="G98" s="110" t="n">
        <v>4</v>
      </c>
      <c r="H98" s="111" t="inlineStr">
        <is>
          <t>Not covered</t>
        </is>
      </c>
      <c r="I98" s="110" t="n">
        <v>5</v>
      </c>
      <c r="J98" s="111" t="inlineStr">
        <is>
          <t>Not covered</t>
        </is>
      </c>
      <c r="K98" s="110" t="n"/>
      <c r="L98" s="110" t="n">
        <v>1</v>
      </c>
      <c r="M98" s="111" t="inlineStr">
        <is>
          <t>Partial</t>
        </is>
      </c>
      <c r="N98" s="110" t="n">
        <v>3</v>
      </c>
      <c r="O98" s="111" t="inlineStr">
        <is>
          <t>Not covered</t>
        </is>
      </c>
    </row>
    <row r="99" ht="15" customHeight="1" s="99">
      <c r="A99" s="110" t="n">
        <v>98</v>
      </c>
      <c r="B99" s="111" t="inlineStr">
        <is>
          <t>Carcinoma in Situ – Other Sites</t>
        </is>
      </c>
      <c r="C99" s="111" t="inlineStr">
        <is>
          <t>Oncology / Cancer</t>
        </is>
      </c>
      <c r="D99" s="111" t="inlineStr">
        <is>
          <t>Low</t>
        </is>
      </c>
      <c r="E99" s="110" t="n">
        <v>2</v>
      </c>
      <c r="F99" s="111" t="inlineStr">
        <is>
          <t>Not covered</t>
        </is>
      </c>
      <c r="G99" s="110" t="n">
        <v>4</v>
      </c>
      <c r="H99" s="111" t="inlineStr">
        <is>
          <t>Not covered</t>
        </is>
      </c>
      <c r="I99" s="110" t="n">
        <v>5</v>
      </c>
      <c r="J99" s="111" t="inlineStr">
        <is>
          <t>Not covered</t>
        </is>
      </c>
      <c r="K99" s="110" t="n"/>
      <c r="L99" s="110" t="n">
        <v>1</v>
      </c>
      <c r="M99" s="111" t="inlineStr">
        <is>
          <t>Partial</t>
        </is>
      </c>
      <c r="N99" s="110" t="n">
        <v>3</v>
      </c>
      <c r="O99" s="111" t="inlineStr">
        <is>
          <t>Not covered</t>
        </is>
      </c>
    </row>
    <row r="100" ht="15" customHeight="1" s="99">
      <c r="A100" s="110" t="n">
        <v>99</v>
      </c>
      <c r="B100" s="111" t="inlineStr">
        <is>
          <t>Carcinoma in Situ – Pancreas</t>
        </is>
      </c>
      <c r="C100" s="111" t="inlineStr">
        <is>
          <t>Oncology / Cancer</t>
        </is>
      </c>
      <c r="D100" s="111" t="inlineStr">
        <is>
          <t>Low</t>
        </is>
      </c>
      <c r="E100" s="110" t="n">
        <v>2</v>
      </c>
      <c r="F100" s="111" t="inlineStr">
        <is>
          <t>Not covered</t>
        </is>
      </c>
      <c r="G100" s="110" t="n">
        <v>4</v>
      </c>
      <c r="H100" s="111" t="inlineStr">
        <is>
          <t>Not covered</t>
        </is>
      </c>
      <c r="I100" s="110" t="n">
        <v>5</v>
      </c>
      <c r="J100" s="111" t="inlineStr">
        <is>
          <t>Not covered</t>
        </is>
      </c>
      <c r="K100" s="110" t="n"/>
      <c r="L100" s="110" t="n">
        <v>1</v>
      </c>
      <c r="M100" s="111" t="inlineStr">
        <is>
          <t>Partial</t>
        </is>
      </c>
      <c r="N100" s="110" t="n">
        <v>3</v>
      </c>
      <c r="O100" s="111" t="inlineStr">
        <is>
          <t>Not covered</t>
        </is>
      </c>
    </row>
    <row r="101" ht="15" customHeight="1" s="99">
      <c r="A101" s="110" t="n">
        <v>100</v>
      </c>
      <c r="B101" s="111" t="inlineStr">
        <is>
          <t>Carcinoma in Situ – Renal Pelvis/Ureter</t>
        </is>
      </c>
      <c r="C101" s="111" t="inlineStr">
        <is>
          <t>Oncology / Cancer</t>
        </is>
      </c>
      <c r="D101" s="111" t="inlineStr">
        <is>
          <t>Low</t>
        </is>
      </c>
      <c r="E101" s="110" t="n">
        <v>2</v>
      </c>
      <c r="F101" s="111" t="inlineStr">
        <is>
          <t>Not covered</t>
        </is>
      </c>
      <c r="G101" s="110" t="n">
        <v>4</v>
      </c>
      <c r="H101" s="111" t="inlineStr">
        <is>
          <t>Not covered</t>
        </is>
      </c>
      <c r="I101" s="110" t="n">
        <v>5</v>
      </c>
      <c r="J101" s="111" t="inlineStr">
        <is>
          <t>Not covered</t>
        </is>
      </c>
      <c r="K101" s="110" t="n"/>
      <c r="L101" s="110" t="n">
        <v>1</v>
      </c>
      <c r="M101" s="111" t="inlineStr">
        <is>
          <t>Partial</t>
        </is>
      </c>
      <c r="N101" s="110" t="n">
        <v>3</v>
      </c>
      <c r="O101" s="111" t="inlineStr">
        <is>
          <t>Not covered</t>
        </is>
      </c>
    </row>
    <row r="102" ht="15" customHeight="1" s="99">
      <c r="A102" s="110" t="n">
        <v>101</v>
      </c>
      <c r="B102" s="111" t="inlineStr">
        <is>
          <t>Carcinoma in Situ – Stomach</t>
        </is>
      </c>
      <c r="C102" s="111" t="inlineStr">
        <is>
          <t>Oncology / Cancer</t>
        </is>
      </c>
      <c r="D102" s="111" t="inlineStr">
        <is>
          <t>Low</t>
        </is>
      </c>
      <c r="E102" s="110" t="n">
        <v>2</v>
      </c>
      <c r="F102" s="111" t="inlineStr">
        <is>
          <t>Not covered</t>
        </is>
      </c>
      <c r="G102" s="110" t="n">
        <v>4</v>
      </c>
      <c r="H102" s="111" t="inlineStr">
        <is>
          <t>Not covered</t>
        </is>
      </c>
      <c r="I102" s="110" t="n">
        <v>5</v>
      </c>
      <c r="J102" s="111" t="inlineStr">
        <is>
          <t>Not covered</t>
        </is>
      </c>
      <c r="K102" s="110" t="n"/>
      <c r="L102" s="110" t="n">
        <v>1</v>
      </c>
      <c r="M102" s="111" t="inlineStr">
        <is>
          <t>Partial</t>
        </is>
      </c>
      <c r="N102" s="110" t="n">
        <v>3</v>
      </c>
      <c r="O102" s="111" t="inlineStr">
        <is>
          <t>Not covered</t>
        </is>
      </c>
    </row>
    <row r="103" ht="15" customHeight="1" s="99">
      <c r="A103" s="110" t="n">
        <v>102</v>
      </c>
      <c r="B103" s="111" t="inlineStr">
        <is>
          <t>Carcinoma in Situ – Testicle</t>
        </is>
      </c>
      <c r="C103" s="111" t="inlineStr">
        <is>
          <t>Oncology / Cancer</t>
        </is>
      </c>
      <c r="D103" s="111" t="inlineStr">
        <is>
          <t>Low</t>
        </is>
      </c>
      <c r="E103" s="110" t="n">
        <v>2</v>
      </c>
      <c r="F103" s="111" t="inlineStr">
        <is>
          <t>Not covered</t>
        </is>
      </c>
      <c r="G103" s="110" t="n">
        <v>4</v>
      </c>
      <c r="H103" s="111" t="inlineStr">
        <is>
          <t>Not covered</t>
        </is>
      </c>
      <c r="I103" s="110" t="n">
        <v>5</v>
      </c>
      <c r="J103" s="111" t="inlineStr">
        <is>
          <t>Not covered</t>
        </is>
      </c>
      <c r="K103" s="110" t="n"/>
      <c r="L103" s="110" t="n">
        <v>1</v>
      </c>
      <c r="M103" s="111" t="inlineStr">
        <is>
          <t>Partial</t>
        </is>
      </c>
      <c r="N103" s="110" t="n">
        <v>3</v>
      </c>
      <c r="O103" s="111" t="inlineStr">
        <is>
          <t>Not covered</t>
        </is>
      </c>
    </row>
    <row r="104" ht="15" customHeight="1" s="99">
      <c r="A104" s="110" t="n">
        <v>103</v>
      </c>
      <c r="B104" s="111" t="inlineStr">
        <is>
          <t>Carcinoma in Situ – Thymus</t>
        </is>
      </c>
      <c r="C104" s="111" t="inlineStr">
        <is>
          <t>Oncology / Cancer</t>
        </is>
      </c>
      <c r="D104" s="111" t="inlineStr">
        <is>
          <t>Rare</t>
        </is>
      </c>
      <c r="E104" s="110" t="n">
        <v>2</v>
      </c>
      <c r="F104" s="111" t="inlineStr">
        <is>
          <t>Not covered</t>
        </is>
      </c>
      <c r="G104" s="110" t="n">
        <v>4</v>
      </c>
      <c r="H104" s="111" t="inlineStr">
        <is>
          <t>Not covered</t>
        </is>
      </c>
      <c r="I104" s="110" t="n">
        <v>5</v>
      </c>
      <c r="J104" s="111" t="inlineStr">
        <is>
          <t>Not covered</t>
        </is>
      </c>
      <c r="K104" s="110" t="n"/>
      <c r="L104" s="110" t="n">
        <v>1</v>
      </c>
      <c r="M104" s="111" t="inlineStr">
        <is>
          <t>Partial</t>
        </is>
      </c>
      <c r="N104" s="110" t="n">
        <v>3</v>
      </c>
      <c r="O104" s="111" t="inlineStr">
        <is>
          <t>Not covered</t>
        </is>
      </c>
    </row>
    <row r="105" ht="15" customHeight="1" s="99">
      <c r="A105" s="110" t="n">
        <v>104</v>
      </c>
      <c r="B105" s="111" t="inlineStr">
        <is>
          <t>Carcinoma in Situ – Urinary Bladder</t>
        </is>
      </c>
      <c r="C105" s="111" t="inlineStr">
        <is>
          <t>Oncology / Cancer</t>
        </is>
      </c>
      <c r="D105" s="111" t="inlineStr">
        <is>
          <t>Medium</t>
        </is>
      </c>
      <c r="E105" s="110" t="n">
        <v>1</v>
      </c>
      <c r="F105" s="111" t="inlineStr">
        <is>
          <t>Partial</t>
        </is>
      </c>
      <c r="G105" s="110" t="n">
        <v>4</v>
      </c>
      <c r="H105" s="111" t="inlineStr">
        <is>
          <t>Not covered</t>
        </is>
      </c>
      <c r="I105" s="110" t="n">
        <v>5</v>
      </c>
      <c r="J105" s="111" t="inlineStr">
        <is>
          <t>Not covered</t>
        </is>
      </c>
      <c r="K105" s="110" t="n"/>
      <c r="L105" s="110" t="n">
        <v>2</v>
      </c>
      <c r="M105" s="111" t="inlineStr">
        <is>
          <t>Partial</t>
        </is>
      </c>
      <c r="N105" s="110" t="n">
        <v>3</v>
      </c>
      <c r="O105" s="111" t="inlineStr">
        <is>
          <t>Not covered</t>
        </is>
      </c>
    </row>
    <row r="106" ht="15" customHeight="1" s="99">
      <c r="A106" s="110" t="n">
        <v>105</v>
      </c>
      <c r="B106" s="111" t="inlineStr">
        <is>
          <t>Carcinoma in Situ – Uterus</t>
        </is>
      </c>
      <c r="C106" s="111" t="inlineStr">
        <is>
          <t>Oncology / Cancer</t>
        </is>
      </c>
      <c r="D106" s="111" t="inlineStr">
        <is>
          <t>Low</t>
        </is>
      </c>
      <c r="E106" s="110" t="n">
        <v>2</v>
      </c>
      <c r="F106" s="111" t="inlineStr">
        <is>
          <t>Not covered</t>
        </is>
      </c>
      <c r="G106" s="110" t="n">
        <v>4</v>
      </c>
      <c r="H106" s="111" t="inlineStr">
        <is>
          <t>Not covered</t>
        </is>
      </c>
      <c r="I106" s="110" t="n">
        <v>5</v>
      </c>
      <c r="J106" s="111" t="inlineStr">
        <is>
          <t>Not covered</t>
        </is>
      </c>
      <c r="K106" s="110" t="n"/>
      <c r="L106" s="110" t="n">
        <v>1</v>
      </c>
      <c r="M106" s="111" t="inlineStr">
        <is>
          <t>Partial</t>
        </is>
      </c>
      <c r="N106" s="110" t="n">
        <v>3</v>
      </c>
      <c r="O106" s="111" t="inlineStr">
        <is>
          <t>Not covered</t>
        </is>
      </c>
    </row>
    <row r="107" ht="15" customHeight="1" s="99">
      <c r="A107" s="110" t="n">
        <v>106</v>
      </c>
      <c r="B107" s="111" t="inlineStr">
        <is>
          <t>Carcinoma in Situ – Vagina</t>
        </is>
      </c>
      <c r="C107" s="111" t="inlineStr">
        <is>
          <t>Oncology / Cancer</t>
        </is>
      </c>
      <c r="D107" s="111" t="inlineStr">
        <is>
          <t>Rare</t>
        </is>
      </c>
      <c r="E107" s="110" t="n">
        <v>2</v>
      </c>
      <c r="F107" s="111" t="inlineStr">
        <is>
          <t>Not covered</t>
        </is>
      </c>
      <c r="G107" s="110" t="n">
        <v>4</v>
      </c>
      <c r="H107" s="111" t="inlineStr">
        <is>
          <t>Not covered</t>
        </is>
      </c>
      <c r="I107" s="110" t="n">
        <v>5</v>
      </c>
      <c r="J107" s="111" t="inlineStr">
        <is>
          <t>Not covered</t>
        </is>
      </c>
      <c r="K107" s="110" t="n"/>
      <c r="L107" s="110" t="n">
        <v>1</v>
      </c>
      <c r="M107" s="111" t="inlineStr">
        <is>
          <t>Partial</t>
        </is>
      </c>
      <c r="N107" s="110" t="n">
        <v>3</v>
      </c>
      <c r="O107" s="111" t="inlineStr">
        <is>
          <t>Not covered</t>
        </is>
      </c>
    </row>
    <row r="108" ht="15" customHeight="1" s="99">
      <c r="A108" s="110" t="n">
        <v>107</v>
      </c>
      <c r="B108" s="111" t="inlineStr">
        <is>
          <t>Carcinoma in Situ – Vulva</t>
        </is>
      </c>
      <c r="C108" s="111" t="inlineStr">
        <is>
          <t>Oncology / Cancer</t>
        </is>
      </c>
      <c r="D108" s="111" t="inlineStr">
        <is>
          <t>Rare</t>
        </is>
      </c>
      <c r="E108" s="110" t="n">
        <v>2</v>
      </c>
      <c r="F108" s="111" t="inlineStr">
        <is>
          <t>Not covered</t>
        </is>
      </c>
      <c r="G108" s="110" t="n">
        <v>4</v>
      </c>
      <c r="H108" s="111" t="inlineStr">
        <is>
          <t>Not covered</t>
        </is>
      </c>
      <c r="I108" s="110" t="n">
        <v>5</v>
      </c>
      <c r="J108" s="111" t="inlineStr">
        <is>
          <t>Not covered</t>
        </is>
      </c>
      <c r="K108" s="110" t="n"/>
      <c r="L108" s="110" t="n">
        <v>1</v>
      </c>
      <c r="M108" s="111" t="inlineStr">
        <is>
          <t>Partial</t>
        </is>
      </c>
      <c r="N108" s="110" t="n">
        <v>3</v>
      </c>
      <c r="O108" s="111" t="inlineStr">
        <is>
          <t>Not covered</t>
        </is>
      </c>
    </row>
    <row r="109" ht="15" customHeight="1" s="99">
      <c r="A109" s="110" t="n">
        <v>108</v>
      </c>
      <c r="B109" s="111" t="inlineStr">
        <is>
          <t>Desmoid-Type Fibromatosis</t>
        </is>
      </c>
      <c r="C109" s="111" t="inlineStr">
        <is>
          <t>Oncology / Cancer</t>
        </is>
      </c>
      <c r="D109" s="111" t="inlineStr">
        <is>
          <t>Rare</t>
        </is>
      </c>
      <c r="E109" s="110" t="n">
        <v>2</v>
      </c>
      <c r="F109" s="111" t="inlineStr">
        <is>
          <t>Not covered</t>
        </is>
      </c>
      <c r="G109" s="110" t="n">
        <v>4</v>
      </c>
      <c r="H109" s="111" t="inlineStr">
        <is>
          <t>Not covered</t>
        </is>
      </c>
      <c r="I109" s="110" t="n">
        <v>5</v>
      </c>
      <c r="J109" s="111" t="inlineStr">
        <is>
          <t>Not covered</t>
        </is>
      </c>
      <c r="K109" s="110" t="n"/>
      <c r="L109" s="110" t="n">
        <v>1</v>
      </c>
      <c r="M109" s="111" t="inlineStr">
        <is>
          <t>Partial</t>
        </is>
      </c>
      <c r="N109" s="110" t="n">
        <v>3</v>
      </c>
      <c r="O109" s="111" t="inlineStr">
        <is>
          <t>Not covered</t>
        </is>
      </c>
    </row>
    <row r="110" ht="15" customHeight="1" s="99">
      <c r="A110" s="110" t="n">
        <v>109</v>
      </c>
      <c r="B110" s="111" t="inlineStr">
        <is>
          <t>GIST – Low Malignant Potential</t>
        </is>
      </c>
      <c r="C110" s="111" t="inlineStr">
        <is>
          <t>Oncology / Cancer</t>
        </is>
      </c>
      <c r="D110" s="111" t="inlineStr">
        <is>
          <t>Low</t>
        </is>
      </c>
      <c r="E110" s="110" t="n">
        <v>1</v>
      </c>
      <c r="F110" s="111" t="inlineStr">
        <is>
          <t>Partial</t>
        </is>
      </c>
      <c r="G110" s="110" t="n">
        <v>4</v>
      </c>
      <c r="H110" s="111" t="inlineStr">
        <is>
          <t>Full</t>
        </is>
      </c>
      <c r="I110" s="110" t="n">
        <v>5</v>
      </c>
      <c r="J110" s="111" t="inlineStr">
        <is>
          <t>Not covered</t>
        </is>
      </c>
      <c r="K110" s="110" t="n"/>
      <c r="L110" s="110" t="n">
        <v>3</v>
      </c>
      <c r="M110" s="111" t="inlineStr">
        <is>
          <t>Partial</t>
        </is>
      </c>
      <c r="N110" s="110" t="n">
        <v>2</v>
      </c>
      <c r="O110" s="111" t="inlineStr">
        <is>
          <t>Partial</t>
        </is>
      </c>
    </row>
    <row r="111" ht="15" customHeight="1" s="99">
      <c r="A111" s="110" t="n">
        <v>110</v>
      </c>
      <c r="B111" s="111" t="inlineStr">
        <is>
          <t>Hydatidiform Mole</t>
        </is>
      </c>
      <c r="C111" s="111" t="inlineStr">
        <is>
          <t>Oncology / Cancer</t>
        </is>
      </c>
      <c r="D111" s="111" t="inlineStr">
        <is>
          <t>Rare</t>
        </is>
      </c>
      <c r="E111" s="110" t="n">
        <v>3</v>
      </c>
      <c r="F111" s="111" t="inlineStr">
        <is>
          <t>Not covered</t>
        </is>
      </c>
      <c r="G111" s="110" t="n">
        <v>1</v>
      </c>
      <c r="H111" s="111" t="inlineStr">
        <is>
          <t>Ancillary</t>
        </is>
      </c>
      <c r="I111" s="110" t="n">
        <v>5</v>
      </c>
      <c r="J111" s="111" t="inlineStr">
        <is>
          <t>Not covered</t>
        </is>
      </c>
      <c r="K111" s="110" t="n"/>
      <c r="L111" s="110" t="n">
        <v>2</v>
      </c>
      <c r="M111" s="111" t="inlineStr">
        <is>
          <t>Not covered</t>
        </is>
      </c>
      <c r="N111" s="110" t="n">
        <v>4</v>
      </c>
      <c r="O111" s="111" t="inlineStr">
        <is>
          <t>Not covered</t>
        </is>
      </c>
    </row>
    <row r="112" ht="15" customHeight="1" s="99">
      <c r="A112" s="110" t="n">
        <v>111</v>
      </c>
      <c r="B112" s="111" t="inlineStr">
        <is>
          <t>Neuroendocrine Tumour – Low Malignant Potential</t>
        </is>
      </c>
      <c r="C112" s="111" t="inlineStr">
        <is>
          <t>Oncology / Cancer</t>
        </is>
      </c>
      <c r="D112" s="111" t="inlineStr">
        <is>
          <t>Low</t>
        </is>
      </c>
      <c r="E112" s="110" t="n">
        <v>2</v>
      </c>
      <c r="F112" s="111" t="inlineStr">
        <is>
          <t>Partial</t>
        </is>
      </c>
      <c r="G112" s="110" t="n">
        <v>4</v>
      </c>
      <c r="H112" s="111" t="inlineStr">
        <is>
          <t>Full</t>
        </is>
      </c>
      <c r="I112" s="110" t="n">
        <v>5</v>
      </c>
      <c r="J112" s="111" t="inlineStr">
        <is>
          <t>Not covered</t>
        </is>
      </c>
      <c r="K112" s="110" t="n"/>
      <c r="L112" s="110" t="n">
        <v>3</v>
      </c>
      <c r="M112" s="111" t="inlineStr">
        <is>
          <t>Partial</t>
        </is>
      </c>
      <c r="N112" s="110" t="n">
        <v>1</v>
      </c>
      <c r="O112" s="111" t="inlineStr">
        <is>
          <t>Partial</t>
        </is>
      </c>
    </row>
    <row r="113" ht="15" customHeight="1" s="99">
      <c r="A113" s="110" t="n">
        <v>112</v>
      </c>
      <c r="B113" s="111" t="inlineStr">
        <is>
          <t>Ovarian Tumour – Borderline / Low Malignant Potential</t>
        </is>
      </c>
      <c r="C113" s="111" t="inlineStr">
        <is>
          <t>Oncology / Cancer</t>
        </is>
      </c>
      <c r="D113" s="111" t="inlineStr">
        <is>
          <t>Low</t>
        </is>
      </c>
      <c r="E113" s="110" t="n">
        <v>4</v>
      </c>
      <c r="F113" s="111" t="inlineStr">
        <is>
          <t>Not covered</t>
        </is>
      </c>
      <c r="G113" s="110" t="n">
        <v>3</v>
      </c>
      <c r="H113" s="111" t="inlineStr">
        <is>
          <t>Full</t>
        </is>
      </c>
      <c r="I113" s="110" t="n">
        <v>5</v>
      </c>
      <c r="J113" s="111" t="inlineStr">
        <is>
          <t>Not covered</t>
        </is>
      </c>
      <c r="K113" s="110" t="n"/>
      <c r="L113" s="110" t="n">
        <v>2</v>
      </c>
      <c r="M113" s="111" t="inlineStr">
        <is>
          <t>Partial</t>
        </is>
      </c>
      <c r="N113" s="110" t="n">
        <v>1</v>
      </c>
      <c r="O113" s="111" t="inlineStr">
        <is>
          <t>Partial</t>
        </is>
      </c>
    </row>
    <row r="114" ht="15" customHeight="1" s="99">
      <c r="A114" s="110" t="n">
        <v>113</v>
      </c>
      <c r="B114" s="111" t="inlineStr">
        <is>
          <t>Primary Cutaneous Lymphoma</t>
        </is>
      </c>
      <c r="C114" s="111" t="inlineStr">
        <is>
          <t>Oncology / Cancer</t>
        </is>
      </c>
      <c r="D114" s="111" t="inlineStr">
        <is>
          <t>Rare</t>
        </is>
      </c>
      <c r="E114" s="110" t="n">
        <v>2</v>
      </c>
      <c r="F114" s="111" t="inlineStr">
        <is>
          <t>Not covered</t>
        </is>
      </c>
      <c r="G114" s="110" t="n">
        <v>4</v>
      </c>
      <c r="H114" s="111" t="inlineStr">
        <is>
          <t>Not covered</t>
        </is>
      </c>
      <c r="I114" s="110" t="n">
        <v>5</v>
      </c>
      <c r="J114" s="111" t="inlineStr">
        <is>
          <t>Not covered</t>
        </is>
      </c>
      <c r="K114" s="110" t="n"/>
      <c r="L114" s="110" t="n">
        <v>1</v>
      </c>
      <c r="M114" s="111" t="inlineStr">
        <is>
          <t>Partial</t>
        </is>
      </c>
      <c r="N114" s="110" t="n">
        <v>3</v>
      </c>
      <c r="O114" s="111" t="inlineStr">
        <is>
          <t>Not covered</t>
        </is>
      </c>
    </row>
    <row r="115" ht="23.25" customHeight="1" s="99">
      <c r="A115" s="110" t="n">
        <v>114</v>
      </c>
      <c r="B115" s="111" t="inlineStr">
        <is>
          <t>30-day Related Claim Restriction (Operational)</t>
        </is>
      </c>
      <c r="C115" s="111" t="inlineStr">
        <is>
          <t>Operational / Wording</t>
        </is>
      </c>
      <c r="D115" s="111" t="inlineStr">
        <is>
          <t>Not primarily illness claim</t>
        </is>
      </c>
      <c r="E115" s="110" t="n">
        <v>3</v>
      </c>
      <c r="F115" s="111" t="inlineStr">
        <is>
          <t>Not covered</t>
        </is>
      </c>
      <c r="G115" s="110" t="n">
        <v>1</v>
      </c>
      <c r="H115" s="111" t="inlineStr">
        <is>
          <t>Ancillary</t>
        </is>
      </c>
      <c r="I115" s="110" t="n">
        <v>5</v>
      </c>
      <c r="J115" s="111" t="inlineStr">
        <is>
          <t>Not covered</t>
        </is>
      </c>
      <c r="K115" s="110" t="n"/>
      <c r="L115" s="110" t="n">
        <v>2</v>
      </c>
      <c r="M115" s="111" t="inlineStr">
        <is>
          <t>Not covered</t>
        </is>
      </c>
      <c r="N115" s="110" t="n">
        <v>4</v>
      </c>
      <c r="O115" s="111" t="inlineStr">
        <is>
          <t>Not covered</t>
        </is>
      </c>
    </row>
    <row r="116" ht="15" customHeight="1" s="99">
      <c r="A116" s="110" t="n">
        <v>115</v>
      </c>
      <c r="B116" s="111" t="inlineStr">
        <is>
          <t>Eclampsia (Pregnancy)</t>
        </is>
      </c>
      <c r="C116" s="111" t="inlineStr">
        <is>
          <t>Pregnancy / Female-only</t>
        </is>
      </c>
      <c r="D116" s="111" t="inlineStr">
        <is>
          <t>Rare</t>
        </is>
      </c>
      <c r="E116" s="110" t="n">
        <v>3</v>
      </c>
      <c r="F116" s="111" t="inlineStr">
        <is>
          <t>Not covered</t>
        </is>
      </c>
      <c r="G116" s="110" t="n">
        <v>1</v>
      </c>
      <c r="H116" s="111" t="inlineStr">
        <is>
          <t>Ancillary</t>
        </is>
      </c>
      <c r="I116" s="110" t="n">
        <v>5</v>
      </c>
      <c r="J116" s="111" t="inlineStr">
        <is>
          <t>Not covered</t>
        </is>
      </c>
      <c r="K116" s="110" t="n"/>
      <c r="L116" s="110" t="n">
        <v>2</v>
      </c>
      <c r="M116" s="111" t="inlineStr">
        <is>
          <t>Not covered</t>
        </is>
      </c>
      <c r="N116" s="110" t="n">
        <v>4</v>
      </c>
      <c r="O116" s="111" t="inlineStr">
        <is>
          <t>Not covered</t>
        </is>
      </c>
    </row>
    <row r="117" ht="15" customHeight="1" s="99">
      <c r="A117" s="110" t="n">
        <v>116</v>
      </c>
      <c r="B117" s="111" t="inlineStr">
        <is>
          <t>Ectopic Pregnancy</t>
        </is>
      </c>
      <c r="C117" s="111" t="inlineStr">
        <is>
          <t>Pregnancy / Female-only</t>
        </is>
      </c>
      <c r="D117" s="111" t="inlineStr">
        <is>
          <t>Low</t>
        </is>
      </c>
      <c r="E117" s="110" t="n">
        <v>3</v>
      </c>
      <c r="F117" s="111" t="inlineStr">
        <is>
          <t>Not covered</t>
        </is>
      </c>
      <c r="G117" s="110" t="n">
        <v>1</v>
      </c>
      <c r="H117" s="111" t="inlineStr">
        <is>
          <t>Ancillary</t>
        </is>
      </c>
      <c r="I117" s="110" t="n">
        <v>5</v>
      </c>
      <c r="J117" s="111" t="inlineStr">
        <is>
          <t>Not covered</t>
        </is>
      </c>
      <c r="K117" s="110" t="n"/>
      <c r="L117" s="110" t="n">
        <v>2</v>
      </c>
      <c r="M117" s="111" t="inlineStr">
        <is>
          <t>Not covered</t>
        </is>
      </c>
      <c r="N117" s="110" t="n">
        <v>4</v>
      </c>
      <c r="O117" s="111" t="inlineStr">
        <is>
          <t>Not covered</t>
        </is>
      </c>
    </row>
    <row r="118" ht="15" customHeight="1" s="99">
      <c r="A118" s="110" t="n">
        <v>117</v>
      </c>
      <c r="B118" s="111" t="inlineStr">
        <is>
          <t>Foetal Death in Utero (&gt;=20 weeks)</t>
        </is>
      </c>
      <c r="C118" s="111" t="inlineStr">
        <is>
          <t>Pregnancy / Female-only</t>
        </is>
      </c>
      <c r="D118" s="111" t="inlineStr">
        <is>
          <t>Low</t>
        </is>
      </c>
      <c r="E118" s="110" t="n">
        <v>3</v>
      </c>
      <c r="F118" s="111" t="inlineStr">
        <is>
          <t>Not covered</t>
        </is>
      </c>
      <c r="G118" s="110" t="n">
        <v>1</v>
      </c>
      <c r="H118" s="111" t="inlineStr">
        <is>
          <t>Ancillary</t>
        </is>
      </c>
      <c r="I118" s="110" t="n">
        <v>5</v>
      </c>
      <c r="J118" s="111" t="inlineStr">
        <is>
          <t>Not covered</t>
        </is>
      </c>
      <c r="K118" s="110" t="n"/>
      <c r="L118" s="110" t="n">
        <v>2</v>
      </c>
      <c r="M118" s="111" t="inlineStr">
        <is>
          <t>Not covered</t>
        </is>
      </c>
      <c r="N118" s="110" t="n">
        <v>4</v>
      </c>
      <c r="O118" s="111" t="inlineStr">
        <is>
          <t>Not covered</t>
        </is>
      </c>
    </row>
    <row r="119" ht="15" customHeight="1" s="99">
      <c r="A119" s="110" t="n">
        <v>118</v>
      </c>
      <c r="B119" s="111" t="inlineStr">
        <is>
          <t>Placental Abruption</t>
        </is>
      </c>
      <c r="C119" s="111" t="inlineStr">
        <is>
          <t>Pregnancy / Female-only</t>
        </is>
      </c>
      <c r="D119" s="111" t="inlineStr">
        <is>
          <t>Low</t>
        </is>
      </c>
      <c r="E119" s="110" t="n">
        <v>3</v>
      </c>
      <c r="F119" s="111" t="inlineStr">
        <is>
          <t>Not covered</t>
        </is>
      </c>
      <c r="G119" s="110" t="n">
        <v>1</v>
      </c>
      <c r="H119" s="111" t="inlineStr">
        <is>
          <t>Ancillary</t>
        </is>
      </c>
      <c r="I119" s="110" t="n">
        <v>5</v>
      </c>
      <c r="J119" s="111" t="inlineStr">
        <is>
          <t>Not covered</t>
        </is>
      </c>
      <c r="K119" s="110" t="n"/>
      <c r="L119" s="110" t="n">
        <v>2</v>
      </c>
      <c r="M119" s="111" t="inlineStr">
        <is>
          <t>Not covered</t>
        </is>
      </c>
      <c r="N119" s="110" t="n">
        <v>4</v>
      </c>
      <c r="O119" s="111" t="inlineStr">
        <is>
          <t>Not covered</t>
        </is>
      </c>
    </row>
    <row r="120" ht="15" customHeight="1" s="99">
      <c r="A120" s="110" t="n">
        <v>119</v>
      </c>
      <c r="B120" s="111" t="inlineStr">
        <is>
          <t>Severe Mental Illness</t>
        </is>
      </c>
      <c r="C120" s="111" t="inlineStr">
        <is>
          <t>Psychiatric</t>
        </is>
      </c>
      <c r="D120" s="111" t="inlineStr">
        <is>
          <t>Low</t>
        </is>
      </c>
      <c r="E120" s="110" t="n">
        <v>2</v>
      </c>
      <c r="F120" s="111" t="inlineStr">
        <is>
          <t>Not covered</t>
        </is>
      </c>
      <c r="G120" s="110" t="n">
        <v>4</v>
      </c>
      <c r="H120" s="111" t="inlineStr">
        <is>
          <t>Not covered</t>
        </is>
      </c>
      <c r="I120" s="110" t="n">
        <v>5</v>
      </c>
      <c r="J120" s="111" t="inlineStr">
        <is>
          <t>Not covered</t>
        </is>
      </c>
      <c r="K120" s="110" t="n"/>
      <c r="L120" s="110" t="n">
        <v>1</v>
      </c>
      <c r="M120" s="111" t="inlineStr">
        <is>
          <t>Partial</t>
        </is>
      </c>
      <c r="N120" s="110" t="n">
        <v>3</v>
      </c>
      <c r="O120" s="111" t="inlineStr">
        <is>
          <t>Not covered</t>
        </is>
      </c>
    </row>
    <row r="121" ht="15" customHeight="1" s="99">
      <c r="A121" s="110" t="n">
        <v>120</v>
      </c>
      <c r="B121" s="111" t="inlineStr">
        <is>
          <t>Kidney Failure – Requiring Dialysis</t>
        </is>
      </c>
      <c r="C121" s="111" t="inlineStr">
        <is>
          <t>Renal</t>
        </is>
      </c>
      <c r="D121" s="111" t="inlineStr">
        <is>
          <t>Low</t>
        </is>
      </c>
      <c r="E121" s="110" t="n">
        <v>2</v>
      </c>
      <c r="F121" s="111" t="inlineStr">
        <is>
          <t>Full</t>
        </is>
      </c>
      <c r="G121" s="110" t="n">
        <v>4</v>
      </c>
      <c r="H121" s="111" t="inlineStr">
        <is>
          <t>Full</t>
        </is>
      </c>
      <c r="I121" s="112" t="n">
        <v>5</v>
      </c>
      <c r="J121" s="113" t="inlineStr">
        <is>
          <t>Full</t>
        </is>
      </c>
      <c r="K121" s="112" t="inlineStr">
        <is>
          <t>Yes</t>
        </is>
      </c>
      <c r="L121" s="110" t="n">
        <v>1</v>
      </c>
      <c r="M121" s="111" t="inlineStr">
        <is>
          <t>Full</t>
        </is>
      </c>
      <c r="N121" s="110" t="n">
        <v>3</v>
      </c>
      <c r="O121" s="111" t="inlineStr">
        <is>
          <t>Full</t>
        </is>
      </c>
    </row>
    <row r="122" ht="15" customHeight="1" s="99">
      <c r="A122" s="110" t="n">
        <v>121</v>
      </c>
      <c r="B122" s="111" t="inlineStr">
        <is>
          <t>Interstitial Lung Disease</t>
        </is>
      </c>
      <c r="C122" s="111" t="inlineStr">
        <is>
          <t>Respiratory</t>
        </is>
      </c>
      <c r="D122" s="111" t="inlineStr">
        <is>
          <t>Low</t>
        </is>
      </c>
      <c r="E122" s="110" t="n">
        <v>2</v>
      </c>
      <c r="F122" s="111" t="inlineStr">
        <is>
          <t>Not covered</t>
        </is>
      </c>
      <c r="G122" s="110" t="n">
        <v>4</v>
      </c>
      <c r="H122" s="111" t="inlineStr">
        <is>
          <t>Not covered</t>
        </is>
      </c>
      <c r="I122" s="110" t="n">
        <v>5</v>
      </c>
      <c r="J122" s="111" t="inlineStr">
        <is>
          <t>Not covered</t>
        </is>
      </c>
      <c r="K122" s="110" t="n"/>
      <c r="L122" s="110" t="n">
        <v>1</v>
      </c>
      <c r="M122" s="111" t="inlineStr">
        <is>
          <t>Full</t>
        </is>
      </c>
      <c r="N122" s="110" t="n">
        <v>3</v>
      </c>
      <c r="O122" s="111" t="inlineStr">
        <is>
          <t>Not covered</t>
        </is>
      </c>
    </row>
    <row r="123" ht="15" customHeight="1" s="99">
      <c r="A123" s="110" t="n">
        <v>122</v>
      </c>
      <c r="B123" s="111" t="inlineStr">
        <is>
          <t>Respiratory Failure</t>
        </is>
      </c>
      <c r="C123" s="111" t="inlineStr">
        <is>
          <t>Respiratory</t>
        </is>
      </c>
      <c r="D123" s="111" t="inlineStr">
        <is>
          <t>Low</t>
        </is>
      </c>
      <c r="E123" s="110" t="n">
        <v>3</v>
      </c>
      <c r="F123" s="111" t="inlineStr">
        <is>
          <t>Not covered</t>
        </is>
      </c>
      <c r="G123" s="110" t="n">
        <v>1</v>
      </c>
      <c r="H123" s="111" t="inlineStr">
        <is>
          <t>Full</t>
        </is>
      </c>
      <c r="I123" s="110" t="n">
        <v>5</v>
      </c>
      <c r="J123" s="111" t="inlineStr">
        <is>
          <t>Not covered</t>
        </is>
      </c>
      <c r="K123" s="110" t="n"/>
      <c r="L123" s="110" t="n">
        <v>2</v>
      </c>
      <c r="M123" s="111" t="inlineStr">
        <is>
          <t>Not covered</t>
        </is>
      </c>
      <c r="N123" s="110" t="n">
        <v>4</v>
      </c>
      <c r="O123" s="111" t="inlineStr">
        <is>
          <t>Not covered</t>
        </is>
      </c>
    </row>
    <row r="124" ht="15" customHeight="1" s="99">
      <c r="A124" s="110" t="n">
        <v>123</v>
      </c>
      <c r="B124" s="111" t="inlineStr">
        <is>
          <t>Severe / Chronic Lung Disease</t>
        </is>
      </c>
      <c r="C124" s="111" t="inlineStr">
        <is>
          <t>Respiratory</t>
        </is>
      </c>
      <c r="D124" s="111" t="inlineStr">
        <is>
          <t>Low</t>
        </is>
      </c>
      <c r="E124" s="110" t="n">
        <v>2</v>
      </c>
      <c r="F124" s="111" t="inlineStr">
        <is>
          <t>Full</t>
        </is>
      </c>
      <c r="G124" s="110" t="n">
        <v>5</v>
      </c>
      <c r="H124" s="111" t="inlineStr">
        <is>
          <t>Not covered</t>
        </is>
      </c>
      <c r="I124" s="112" t="n">
        <v>4</v>
      </c>
      <c r="J124" s="113" t="inlineStr">
        <is>
          <t>Full</t>
        </is>
      </c>
      <c r="K124" s="112" t="inlineStr">
        <is>
          <t>Yes</t>
        </is>
      </c>
      <c r="L124" s="110" t="n">
        <v>3</v>
      </c>
      <c r="M124" s="111" t="inlineStr">
        <is>
          <t>Full</t>
        </is>
      </c>
      <c r="N124" s="110" t="n">
        <v>1</v>
      </c>
      <c r="O124" s="111" t="inlineStr">
        <is>
          <t>Full</t>
        </is>
      </c>
    </row>
    <row r="125" ht="15" customHeight="1" s="99">
      <c r="A125" s="110" t="n">
        <v>124</v>
      </c>
      <c r="B125" s="111" t="inlineStr">
        <is>
          <t>Cystic Fibrosis</t>
        </is>
      </c>
      <c r="C125" s="111" t="inlineStr">
        <is>
          <t>Respiratory / Genetic</t>
        </is>
      </c>
      <c r="D125" s="111" t="inlineStr">
        <is>
          <t>Rare</t>
        </is>
      </c>
      <c r="E125" s="110" t="n">
        <v>3</v>
      </c>
      <c r="F125" s="111" t="inlineStr">
        <is>
          <t>Not covered</t>
        </is>
      </c>
      <c r="G125" s="110" t="n">
        <v>4</v>
      </c>
      <c r="H125" s="111" t="inlineStr">
        <is>
          <t>Not covered</t>
        </is>
      </c>
      <c r="I125" s="110" t="n">
        <v>5</v>
      </c>
      <c r="J125" s="111" t="inlineStr">
        <is>
          <t>Not covered</t>
        </is>
      </c>
      <c r="K125" s="110" t="n"/>
      <c r="L125" s="110" t="n">
        <v>2</v>
      </c>
      <c r="M125" s="111" t="inlineStr">
        <is>
          <t>Not covered</t>
        </is>
      </c>
      <c r="N125" s="110" t="n">
        <v>1</v>
      </c>
      <c r="O125" s="111" t="inlineStr">
        <is>
          <t>Child-only</t>
        </is>
      </c>
    </row>
    <row r="126" ht="15" customHeight="1" s="99">
      <c r="A126" s="110" t="n">
        <v>125</v>
      </c>
      <c r="B126" s="111" t="inlineStr">
        <is>
          <t>Single Lobectomy – for Disease or Trauma (Partial)</t>
        </is>
      </c>
      <c r="C126" s="111" t="inlineStr">
        <is>
          <t>Respiratory / Surgery</t>
        </is>
      </c>
      <c r="D126" s="111" t="inlineStr">
        <is>
          <t>Low</t>
        </is>
      </c>
      <c r="E126" s="110" t="n">
        <v>3</v>
      </c>
      <c r="F126" s="111" t="inlineStr">
        <is>
          <t>Partial</t>
        </is>
      </c>
      <c r="G126" s="110" t="n">
        <v>4</v>
      </c>
      <c r="H126" s="111" t="inlineStr">
        <is>
          <t>Full</t>
        </is>
      </c>
      <c r="I126" s="112" t="n">
        <v>5</v>
      </c>
      <c r="J126" s="113" t="inlineStr">
        <is>
          <t>Partial</t>
        </is>
      </c>
      <c r="K126" s="112" t="inlineStr">
        <is>
          <t>Yes</t>
        </is>
      </c>
      <c r="L126" s="110" t="n">
        <v>2</v>
      </c>
      <c r="M126" s="111" t="inlineStr">
        <is>
          <t>Partial</t>
        </is>
      </c>
      <c r="N126" s="110" t="n">
        <v>1</v>
      </c>
      <c r="O126" s="111" t="inlineStr">
        <is>
          <t>Partial</t>
        </is>
      </c>
    </row>
    <row r="127" ht="15" customHeight="1" s="99">
      <c r="A127" s="110" t="n">
        <v>126</v>
      </c>
      <c r="B127" s="111" t="inlineStr">
        <is>
          <t>Total Pneumonectomy</t>
        </is>
      </c>
      <c r="C127" s="111" t="inlineStr">
        <is>
          <t>Respiratory / Surgery</t>
        </is>
      </c>
      <c r="D127" s="111" t="inlineStr">
        <is>
          <t>Rare</t>
        </is>
      </c>
      <c r="E127" s="110" t="n">
        <v>1</v>
      </c>
      <c r="F127" s="111" t="inlineStr">
        <is>
          <t>Full</t>
        </is>
      </c>
      <c r="G127" s="110" t="n">
        <v>4</v>
      </c>
      <c r="H127" s="111" t="inlineStr">
        <is>
          <t>Full</t>
        </is>
      </c>
      <c r="I127" s="112" t="n">
        <v>5</v>
      </c>
      <c r="J127" s="113" t="inlineStr">
        <is>
          <t>Full</t>
        </is>
      </c>
      <c r="K127" s="112" t="inlineStr">
        <is>
          <t>Yes</t>
        </is>
      </c>
      <c r="L127" s="110" t="n">
        <v>2</v>
      </c>
      <c r="M127" s="111" t="inlineStr">
        <is>
          <t>Full</t>
        </is>
      </c>
      <c r="N127" s="110" t="n">
        <v>3</v>
      </c>
      <c r="O127" s="111" t="inlineStr">
        <is>
          <t>Full</t>
        </is>
      </c>
    </row>
    <row r="128" ht="15" customHeight="1" s="99">
      <c r="A128" s="110" t="n">
        <v>127</v>
      </c>
      <c r="B128" s="111" t="inlineStr">
        <is>
          <t>Blindness – Permanent and Irreversible</t>
        </is>
      </c>
      <c r="C128" s="111" t="inlineStr">
        <is>
          <t>Sensory</t>
        </is>
      </c>
      <c r="D128" s="111" t="inlineStr">
        <is>
          <t>Low</t>
        </is>
      </c>
      <c r="E128" s="110" t="n">
        <v>4</v>
      </c>
      <c r="F128" s="111" t="inlineStr">
        <is>
          <t>Full</t>
        </is>
      </c>
      <c r="G128" s="110" t="n">
        <v>1</v>
      </c>
      <c r="H128" s="111" t="inlineStr">
        <is>
          <t>Full</t>
        </is>
      </c>
      <c r="I128" s="112" t="n">
        <v>5</v>
      </c>
      <c r="J128" s="113" t="inlineStr">
        <is>
          <t>Full</t>
        </is>
      </c>
      <c r="K128" s="112" t="inlineStr">
        <is>
          <t>Yes</t>
        </is>
      </c>
      <c r="L128" s="110" t="n">
        <v>3</v>
      </c>
      <c r="M128" s="111" t="inlineStr">
        <is>
          <t>Full</t>
        </is>
      </c>
      <c r="N128" s="110" t="n">
        <v>2</v>
      </c>
      <c r="O128" s="111" t="inlineStr">
        <is>
          <t>Full</t>
        </is>
      </c>
    </row>
    <row r="129" ht="15" customHeight="1" s="99">
      <c r="A129" s="110" t="n">
        <v>128</v>
      </c>
      <c r="B129" s="111" t="inlineStr">
        <is>
          <t>Deafness – Permanent and Irreversible</t>
        </is>
      </c>
      <c r="C129" s="111" t="inlineStr">
        <is>
          <t>Sensory</t>
        </is>
      </c>
      <c r="D129" s="111" t="inlineStr">
        <is>
          <t>Low</t>
        </is>
      </c>
      <c r="E129" s="110" t="n">
        <v>4</v>
      </c>
      <c r="F129" s="111" t="inlineStr">
        <is>
          <t>Full</t>
        </is>
      </c>
      <c r="G129" s="110" t="n">
        <v>2</v>
      </c>
      <c r="H129" s="111" t="inlineStr">
        <is>
          <t>Full</t>
        </is>
      </c>
      <c r="I129" s="112" t="n">
        <v>5</v>
      </c>
      <c r="J129" s="113" t="inlineStr">
        <is>
          <t>Full</t>
        </is>
      </c>
      <c r="K129" s="112" t="inlineStr">
        <is>
          <t>Yes</t>
        </is>
      </c>
      <c r="L129" s="110" t="n">
        <v>3</v>
      </c>
      <c r="M129" s="111" t="inlineStr">
        <is>
          <t>Full</t>
        </is>
      </c>
      <c r="N129" s="110" t="n">
        <v>1</v>
      </c>
      <c r="O129" s="111" t="inlineStr">
        <is>
          <t>Full</t>
        </is>
      </c>
    </row>
    <row r="130" ht="23.25" customHeight="1" s="99">
      <c r="A130" s="110" t="n">
        <v>129</v>
      </c>
      <c r="B130" s="111" t="inlineStr">
        <is>
          <t>Significant Visual Impairment – Permanent and Irreversible</t>
        </is>
      </c>
      <c r="C130" s="111" t="inlineStr">
        <is>
          <t>Sensory</t>
        </is>
      </c>
      <c r="D130" s="111" t="inlineStr">
        <is>
          <t>Low</t>
        </is>
      </c>
      <c r="E130" s="110" t="n">
        <v>4</v>
      </c>
      <c r="F130" s="111" t="inlineStr">
        <is>
          <t>Partial</t>
        </is>
      </c>
      <c r="G130" s="110" t="n">
        <v>1</v>
      </c>
      <c r="H130" s="111" t="inlineStr">
        <is>
          <t>Full</t>
        </is>
      </c>
      <c r="I130" s="112" t="n">
        <v>5</v>
      </c>
      <c r="J130" s="113" t="inlineStr">
        <is>
          <t>Partial</t>
        </is>
      </c>
      <c r="K130" s="112" t="inlineStr">
        <is>
          <t>Yes</t>
        </is>
      </c>
      <c r="L130" s="110" t="n">
        <v>3</v>
      </c>
      <c r="M130" s="111" t="inlineStr">
        <is>
          <t>Partial</t>
        </is>
      </c>
      <c r="N130" s="110" t="n">
        <v>2</v>
      </c>
      <c r="O130" s="111" t="inlineStr">
        <is>
          <t>Partial</t>
        </is>
      </c>
    </row>
    <row r="131" ht="15" customHeight="1" s="99">
      <c r="A131" s="110" t="n">
        <v>130</v>
      </c>
      <c r="B131" s="111" t="inlineStr">
        <is>
          <t>Surgical Removal of One Eye</t>
        </is>
      </c>
      <c r="C131" s="111" t="inlineStr">
        <is>
          <t>Sensory</t>
        </is>
      </c>
      <c r="D131" s="111" t="inlineStr">
        <is>
          <t>Rare</t>
        </is>
      </c>
      <c r="E131" s="110" t="n">
        <v>4</v>
      </c>
      <c r="F131" s="111" t="inlineStr">
        <is>
          <t>Partial</t>
        </is>
      </c>
      <c r="G131" s="110" t="n">
        <v>1</v>
      </c>
      <c r="H131" s="111" t="inlineStr">
        <is>
          <t>Full</t>
        </is>
      </c>
      <c r="I131" s="112" t="n">
        <v>5</v>
      </c>
      <c r="J131" s="113" t="inlineStr">
        <is>
          <t>Partial</t>
        </is>
      </c>
      <c r="K131" s="112" t="inlineStr">
        <is>
          <t>Yes</t>
        </is>
      </c>
      <c r="L131" s="110" t="n">
        <v>3</v>
      </c>
      <c r="M131" s="111" t="inlineStr">
        <is>
          <t>Partial</t>
        </is>
      </c>
      <c r="N131" s="110" t="n">
        <v>2</v>
      </c>
      <c r="O131" s="111" t="inlineStr">
        <is>
          <t>Partial</t>
        </is>
      </c>
    </row>
    <row r="132" ht="15" customHeight="1" s="99">
      <c r="A132" s="110" t="n">
        <v>131</v>
      </c>
      <c r="B132" s="111" t="inlineStr">
        <is>
          <t>Loss of Speech – Permanent and Irreversible</t>
        </is>
      </c>
      <c r="C132" s="111" t="inlineStr">
        <is>
          <t>Sensory / Neurological</t>
        </is>
      </c>
      <c r="D132" s="111" t="inlineStr">
        <is>
          <t>Rare</t>
        </is>
      </c>
      <c r="E132" s="110" t="n">
        <v>4</v>
      </c>
      <c r="F132" s="111" t="inlineStr">
        <is>
          <t>Full</t>
        </is>
      </c>
      <c r="G132" s="110" t="n">
        <v>2</v>
      </c>
      <c r="H132" s="111" t="inlineStr">
        <is>
          <t>Full</t>
        </is>
      </c>
      <c r="I132" s="112" t="n">
        <v>5</v>
      </c>
      <c r="J132" s="113" t="inlineStr">
        <is>
          <t>Full</t>
        </is>
      </c>
      <c r="K132" s="112" t="inlineStr">
        <is>
          <t>Yes</t>
        </is>
      </c>
      <c r="L132" s="110" t="n">
        <v>3</v>
      </c>
      <c r="M132" s="111" t="inlineStr">
        <is>
          <t>Full</t>
        </is>
      </c>
      <c r="N132" s="110" t="n">
        <v>1</v>
      </c>
      <c r="O132" s="111" t="inlineStr">
        <is>
          <t>Full</t>
        </is>
      </c>
    </row>
    <row r="133" ht="15" customHeight="1" s="99">
      <c r="A133" s="110" t="n">
        <v>132</v>
      </c>
      <c r="B133" s="111" t="inlineStr">
        <is>
          <t>Donor Recipient Cover</t>
        </is>
      </c>
      <c r="C133" s="111" t="inlineStr">
        <is>
          <t>Transplant</t>
        </is>
      </c>
      <c r="D133" s="111" t="inlineStr">
        <is>
          <t>Rare</t>
        </is>
      </c>
      <c r="E133" s="110" t="n">
        <v>2</v>
      </c>
      <c r="F133" s="111" t="inlineStr">
        <is>
          <t>Not covered</t>
        </is>
      </c>
      <c r="G133" s="110" t="n">
        <v>4</v>
      </c>
      <c r="H133" s="111" t="inlineStr">
        <is>
          <t>Not covered</t>
        </is>
      </c>
      <c r="I133" s="110" t="n">
        <v>5</v>
      </c>
      <c r="J133" s="111" t="inlineStr">
        <is>
          <t>Not covered</t>
        </is>
      </c>
      <c r="K133" s="110" t="n"/>
      <c r="L133" s="110" t="n">
        <v>1</v>
      </c>
      <c r="M133" s="111" t="inlineStr">
        <is>
          <t>Ancillary</t>
        </is>
      </c>
      <c r="N133" s="110" t="n">
        <v>3</v>
      </c>
      <c r="O133" s="111" t="inlineStr">
        <is>
          <t>Not covered</t>
        </is>
      </c>
    </row>
    <row r="134" ht="15" customHeight="1" s="99">
      <c r="A134" s="110" t="n">
        <v>133</v>
      </c>
      <c r="B134" s="111" t="inlineStr">
        <is>
          <t>Major Organ Transplant</t>
        </is>
      </c>
      <c r="C134" s="111" t="inlineStr">
        <is>
          <t>Transplant</t>
        </is>
      </c>
      <c r="D134" s="111" t="inlineStr">
        <is>
          <t>Low</t>
        </is>
      </c>
      <c r="E134" s="110" t="n">
        <v>4</v>
      </c>
      <c r="F134" s="111" t="inlineStr">
        <is>
          <t>Full</t>
        </is>
      </c>
      <c r="G134" s="110" t="n">
        <v>2</v>
      </c>
      <c r="H134" s="111" t="inlineStr">
        <is>
          <t>Full</t>
        </is>
      </c>
      <c r="I134" s="112" t="n">
        <v>5</v>
      </c>
      <c r="J134" s="113" t="inlineStr">
        <is>
          <t>Full</t>
        </is>
      </c>
      <c r="K134" s="112" t="inlineStr">
        <is>
          <t>Yes</t>
        </is>
      </c>
      <c r="L134" s="110" t="n">
        <v>3</v>
      </c>
      <c r="M134" s="111" t="inlineStr">
        <is>
          <t>Full</t>
        </is>
      </c>
      <c r="N134" s="110" t="n">
        <v>1</v>
      </c>
      <c r="O134" s="111" t="inlineStr">
        <is>
          <t>Full</t>
        </is>
      </c>
    </row>
    <row r="135" ht="15" customHeight="1" s="99">
      <c r="A135" s="110" t="n">
        <v>134</v>
      </c>
      <c r="B135" s="111" t="inlineStr">
        <is>
          <t>Third-Degree Burns – Major (&gt;=20% body / 50% face)</t>
        </is>
      </c>
      <c r="C135" s="111" t="inlineStr">
        <is>
          <t>Trauma / Burns</t>
        </is>
      </c>
      <c r="D135" s="111" t="inlineStr">
        <is>
          <t>Rare</t>
        </is>
      </c>
      <c r="E135" s="110" t="n">
        <v>1</v>
      </c>
      <c r="F135" s="111" t="inlineStr">
        <is>
          <t>Full</t>
        </is>
      </c>
      <c r="G135" s="110" t="n">
        <v>2</v>
      </c>
      <c r="H135" s="111" t="inlineStr">
        <is>
          <t>Full</t>
        </is>
      </c>
      <c r="I135" s="112" t="n">
        <v>5</v>
      </c>
      <c r="J135" s="113" t="inlineStr">
        <is>
          <t>Full</t>
        </is>
      </c>
      <c r="K135" s="112" t="inlineStr">
        <is>
          <t>Yes</t>
        </is>
      </c>
      <c r="L135" s="110" t="n">
        <v>3</v>
      </c>
      <c r="M135" s="111" t="inlineStr">
        <is>
          <t>Full</t>
        </is>
      </c>
      <c r="N135" s="110" t="n">
        <v>4</v>
      </c>
      <c r="O135" s="111" t="inlineStr">
        <is>
          <t>Full</t>
        </is>
      </c>
    </row>
    <row r="136" ht="15" customHeight="1" s="99">
      <c r="A136" s="110" t="n">
        <v>135</v>
      </c>
      <c r="B136" s="111" t="inlineStr">
        <is>
          <t>Cystectomy – Complete Removal of the Urinary Bladder</t>
        </is>
      </c>
      <c r="C136" s="111" t="inlineStr">
        <is>
          <t>Urological / Surgery</t>
        </is>
      </c>
      <c r="D136" s="111" t="inlineStr">
        <is>
          <t>Rare</t>
        </is>
      </c>
      <c r="E136" s="110" t="n">
        <v>3</v>
      </c>
      <c r="F136" s="111" t="inlineStr">
        <is>
          <t>Partial</t>
        </is>
      </c>
      <c r="G136" s="110" t="n">
        <v>4</v>
      </c>
      <c r="H136" s="111" t="inlineStr">
        <is>
          <t>Full</t>
        </is>
      </c>
      <c r="I136" s="110" t="n">
        <v>5</v>
      </c>
      <c r="J136" s="111" t="inlineStr">
        <is>
          <t>Not covered</t>
        </is>
      </c>
      <c r="K136" s="110" t="n"/>
      <c r="L136" s="110" t="n">
        <v>2</v>
      </c>
      <c r="M136" s="111" t="inlineStr">
        <is>
          <t>Partial</t>
        </is>
      </c>
      <c r="N136" s="110" t="n">
        <v>1</v>
      </c>
      <c r="O136" s="111" t="inlineStr">
        <is>
          <t>Partial</t>
        </is>
      </c>
    </row>
  </sheetData>
  <autoFilter ref="A1:O136"/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B2:K28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" customWidth="1" style="98" min="1" max="1"/>
    <col width="16" customWidth="1" style="98" min="2" max="2"/>
    <col width="10" customWidth="1" style="98" min="3" max="5"/>
    <col width="12" customWidth="1" style="98" min="6" max="6"/>
    <col width="14" customWidth="1" style="98" min="7" max="7"/>
    <col width="16" customWidth="1" style="98" min="8" max="8"/>
    <col width="11" customWidth="1" style="98" min="9" max="9"/>
    <col width="12" customWidth="1" style="98" min="10" max="10"/>
    <col width="13" customWidth="1" style="98" min="11" max="11"/>
    <col width="12" customWidth="1" style="98" min="12" max="14"/>
  </cols>
  <sheetData>
    <row r="2" ht="18" customHeight="1" s="99">
      <c r="B2" s="114" t="inlineStr">
        <is>
          <t>Provider coverage summary — computed live from Wording_Ranks, validated vs v1.2 report (p.5)</t>
        </is>
      </c>
    </row>
    <row r="3" ht="15" customHeight="1" s="99">
      <c r="B3" s="115" t="inlineStr">
        <is>
          <t>Computed cells are COUNTIFS / AVERAGEIF / COUNTIF over the 135-row matrix. 'Diff' vs published must be 0 / OK.</t>
        </is>
      </c>
    </row>
    <row r="4" ht="15" customHeight="1" s="99">
      <c r="B4" s="116" t="inlineStr">
        <is>
          <t>COMPUTED (live from Wording_Ranks)</t>
        </is>
      </c>
    </row>
    <row r="5" ht="15" customHeight="1" s="99">
      <c r="B5" s="109" t="inlineStr">
        <is>
          <t>Provider</t>
        </is>
      </c>
      <c r="C5" s="109" t="inlineStr">
        <is>
          <t>Full</t>
        </is>
      </c>
      <c r="D5" s="109" t="inlineStr">
        <is>
          <t>Partial</t>
        </is>
      </c>
      <c r="E5" s="109" t="inlineStr">
        <is>
          <t>Booster</t>
        </is>
      </c>
      <c r="F5" s="109" t="inlineStr">
        <is>
          <t>Ancillary</t>
        </is>
      </c>
      <c r="G5" s="109" t="inlineStr">
        <is>
          <t>Child-only</t>
        </is>
      </c>
      <c r="H5" s="109" t="inlineStr">
        <is>
          <t>Not covered</t>
        </is>
      </c>
      <c r="I5" s="109" t="inlineStr">
        <is>
          <t>Total</t>
        </is>
      </c>
      <c r="J5" s="109" t="inlineStr">
        <is>
          <t>Avg rank</t>
        </is>
      </c>
      <c r="K5" s="109" t="inlineStr">
        <is>
          <t>% rank-1</t>
        </is>
      </c>
    </row>
    <row r="6" ht="15" customHeight="1" s="99">
      <c r="B6" s="117" t="inlineStr">
        <is>
          <t>Aviva</t>
        </is>
      </c>
      <c r="C6" s="110">
        <f>COUNTIF(Wording_Ranks!$F$2:$F$136,"Full")</f>
        <v/>
      </c>
      <c r="D6" s="110">
        <f>COUNTIF(Wording_Ranks!$F$2:$F$136,"Partial")</f>
        <v/>
      </c>
      <c r="E6" s="110">
        <f>COUNTIF(Wording_Ranks!$F$2:$F$136,"Booster")</f>
        <v/>
      </c>
      <c r="F6" s="110">
        <f>COUNTIF(Wording_Ranks!$F$2:$F$136,"Ancillary")</f>
        <v/>
      </c>
      <c r="G6" s="110">
        <f>COUNTIF(Wording_Ranks!$F$2:$F$136,"Child-only")</f>
        <v/>
      </c>
      <c r="H6" s="110">
        <f>COUNTIF(Wording_Ranks!$F$2:$F$136,"Not covered")</f>
        <v/>
      </c>
      <c r="I6" s="110">
        <f>SUM(C6:H6)</f>
        <v/>
      </c>
      <c r="J6" s="118">
        <f>AVERAGE(Wording_Ranks!$E$2:$E$136)</f>
        <v/>
      </c>
      <c r="K6" s="119">
        <f>COUNTIF(Wording_Ranks!$E$2:$E$136,1)/COUNTA(Wording_Ranks!$E$2:$E$136)</f>
        <v/>
      </c>
    </row>
    <row r="7" ht="15" customHeight="1" s="99">
      <c r="B7" s="117" t="inlineStr">
        <is>
          <t>Irish Life</t>
        </is>
      </c>
      <c r="C7" s="110">
        <f>COUNTIF(Wording_Ranks!$H$2:$H$136,"Full")</f>
        <v/>
      </c>
      <c r="D7" s="110">
        <f>COUNTIF(Wording_Ranks!$H$2:$H$136,"Partial")</f>
        <v/>
      </c>
      <c r="E7" s="110">
        <f>COUNTIF(Wording_Ranks!$H$2:$H$136,"Booster")</f>
        <v/>
      </c>
      <c r="F7" s="110">
        <f>COUNTIF(Wording_Ranks!$H$2:$H$136,"Ancillary")</f>
        <v/>
      </c>
      <c r="G7" s="110">
        <f>COUNTIF(Wording_Ranks!$H$2:$H$136,"Child-only")</f>
        <v/>
      </c>
      <c r="H7" s="110">
        <f>COUNTIF(Wording_Ranks!$H$2:$H$136,"Not covered")</f>
        <v/>
      </c>
      <c r="I7" s="110">
        <f>SUM(C7:H7)</f>
        <v/>
      </c>
      <c r="J7" s="118">
        <f>AVERAGE(Wording_Ranks!$G$2:$G$136)</f>
        <v/>
      </c>
      <c r="K7" s="119">
        <f>COUNTIF(Wording_Ranks!$G$2:$G$136,1)/COUNTA(Wording_Ranks!$G$2:$G$136)</f>
        <v/>
      </c>
    </row>
    <row r="8" ht="15" customHeight="1" s="99">
      <c r="B8" s="117" t="inlineStr">
        <is>
          <t>New Ireland</t>
        </is>
      </c>
      <c r="C8" s="110">
        <f>COUNTIF(Wording_Ranks!$J$2:$J$136,"Full")</f>
        <v/>
      </c>
      <c r="D8" s="110">
        <f>COUNTIF(Wording_Ranks!$J$2:$J$136,"Partial")</f>
        <v/>
      </c>
      <c r="E8" s="110">
        <f>COUNTIF(Wording_Ranks!$J$2:$J$136,"Booster")</f>
        <v/>
      </c>
      <c r="F8" s="110">
        <f>COUNTIF(Wording_Ranks!$J$2:$J$136,"Ancillary")</f>
        <v/>
      </c>
      <c r="G8" s="110">
        <f>COUNTIF(Wording_Ranks!$J$2:$J$136,"Child-only")</f>
        <v/>
      </c>
      <c r="H8" s="110">
        <f>COUNTIF(Wording_Ranks!$J$2:$J$136,"Not covered")</f>
        <v/>
      </c>
      <c r="I8" s="110">
        <f>SUM(C8:H8)</f>
        <v/>
      </c>
      <c r="J8" s="118">
        <f>AVERAGE(Wording_Ranks!$I$2:$I$136)</f>
        <v/>
      </c>
      <c r="K8" s="119">
        <f>COUNTIF(Wording_Ranks!$I$2:$I$136,1)/COUNTA(Wording_Ranks!$I$2:$I$136)</f>
        <v/>
      </c>
    </row>
    <row r="9" ht="15" customHeight="1" s="99">
      <c r="B9" s="117" t="inlineStr">
        <is>
          <t>Royal London</t>
        </is>
      </c>
      <c r="C9" s="110">
        <f>COUNTIF(Wording_Ranks!$M$2:$M$136,"Full")</f>
        <v/>
      </c>
      <c r="D9" s="110">
        <f>COUNTIF(Wording_Ranks!$M$2:$M$136,"Partial")</f>
        <v/>
      </c>
      <c r="E9" s="110">
        <f>COUNTIF(Wording_Ranks!$M$2:$M$136,"Booster")</f>
        <v/>
      </c>
      <c r="F9" s="110">
        <f>COUNTIF(Wording_Ranks!$M$2:$M$136,"Ancillary")</f>
        <v/>
      </c>
      <c r="G9" s="110">
        <f>COUNTIF(Wording_Ranks!$M$2:$M$136,"Child-only")</f>
        <v/>
      </c>
      <c r="H9" s="110">
        <f>COUNTIF(Wording_Ranks!$M$2:$M$136,"Not covered")</f>
        <v/>
      </c>
      <c r="I9" s="110">
        <f>SUM(C9:H9)</f>
        <v/>
      </c>
      <c r="J9" s="118">
        <f>AVERAGE(Wording_Ranks!$L$2:$L$136)</f>
        <v/>
      </c>
      <c r="K9" s="119">
        <f>COUNTIF(Wording_Ranks!$L$2:$L$136,1)/COUNTA(Wording_Ranks!$L$2:$L$136)</f>
        <v/>
      </c>
    </row>
    <row r="10" ht="15" customHeight="1" s="99">
      <c r="B10" s="117" t="inlineStr">
        <is>
          <t>Zurich</t>
        </is>
      </c>
      <c r="C10" s="110">
        <f>COUNTIF(Wording_Ranks!$O$2:$O$136,"Full")</f>
        <v/>
      </c>
      <c r="D10" s="110">
        <f>COUNTIF(Wording_Ranks!$O$2:$O$136,"Partial")</f>
        <v/>
      </c>
      <c r="E10" s="110">
        <f>COUNTIF(Wording_Ranks!$O$2:$O$136,"Booster")</f>
        <v/>
      </c>
      <c r="F10" s="110">
        <f>COUNTIF(Wording_Ranks!$O$2:$O$136,"Ancillary")</f>
        <v/>
      </c>
      <c r="G10" s="110">
        <f>COUNTIF(Wording_Ranks!$O$2:$O$136,"Child-only")</f>
        <v/>
      </c>
      <c r="H10" s="110">
        <f>COUNTIF(Wording_Ranks!$O$2:$O$136,"Not covered")</f>
        <v/>
      </c>
      <c r="I10" s="110">
        <f>SUM(C10:H10)</f>
        <v/>
      </c>
      <c r="J10" s="118">
        <f>AVERAGE(Wording_Ranks!$N$2:$N$136)</f>
        <v/>
      </c>
      <c r="K10" s="119">
        <f>COUNTIF(Wording_Ranks!$N$2:$N$136,1)/COUNTA(Wording_Ranks!$N$2:$N$136)</f>
        <v/>
      </c>
    </row>
    <row r="12" ht="15" customHeight="1" s="99">
      <c r="B12" s="116" t="inlineStr">
        <is>
          <t>PUBLISHED (v1.2 report, p.5)</t>
        </is>
      </c>
    </row>
    <row r="13" ht="15" customHeight="1" s="99">
      <c r="B13" s="109" t="inlineStr">
        <is>
          <t>Provider</t>
        </is>
      </c>
      <c r="C13" s="109" t="inlineStr">
        <is>
          <t>Full</t>
        </is>
      </c>
      <c r="D13" s="109" t="inlineStr">
        <is>
          <t>Partial</t>
        </is>
      </c>
      <c r="E13" s="109" t="inlineStr">
        <is>
          <t>Booster</t>
        </is>
      </c>
      <c r="F13" s="109" t="inlineStr">
        <is>
          <t>Ancillary</t>
        </is>
      </c>
      <c r="G13" s="109" t="inlineStr">
        <is>
          <t>Child-only</t>
        </is>
      </c>
      <c r="H13" s="109" t="inlineStr">
        <is>
          <t>Not covered</t>
        </is>
      </c>
      <c r="I13" s="109" t="inlineStr">
        <is>
          <t>Total</t>
        </is>
      </c>
      <c r="J13" s="109" t="inlineStr">
        <is>
          <t>Avg rank</t>
        </is>
      </c>
      <c r="K13" s="109" t="inlineStr">
        <is>
          <t>% rank-1</t>
        </is>
      </c>
    </row>
    <row r="14" ht="15" customHeight="1" s="99">
      <c r="B14" s="117" t="inlineStr">
        <is>
          <t>Aviva</t>
        </is>
      </c>
      <c r="C14" s="120" t="n">
        <v>49</v>
      </c>
      <c r="D14" s="120" t="n">
        <v>24</v>
      </c>
      <c r="E14" s="120" t="n">
        <v>0</v>
      </c>
      <c r="F14" s="120" t="n">
        <v>1</v>
      </c>
      <c r="G14" s="120" t="n">
        <v>0</v>
      </c>
      <c r="H14" s="120" t="n">
        <v>61</v>
      </c>
      <c r="I14" s="120" t="n">
        <v>135</v>
      </c>
      <c r="J14" s="121" t="n">
        <v>2.53</v>
      </c>
      <c r="K14" s="122" t="n">
        <v>0.21</v>
      </c>
    </row>
    <row r="15" ht="15" customHeight="1" s="99">
      <c r="B15" s="117" t="inlineStr">
        <is>
          <t>Irish Life</t>
        </is>
      </c>
      <c r="C15" s="120" t="n">
        <v>69</v>
      </c>
      <c r="D15" s="120" t="n">
        <v>0</v>
      </c>
      <c r="E15" s="120" t="n">
        <v>0</v>
      </c>
      <c r="F15" s="120" t="n">
        <v>14</v>
      </c>
      <c r="G15" s="120" t="n">
        <v>1</v>
      </c>
      <c r="H15" s="120" t="n">
        <v>51</v>
      </c>
      <c r="I15" s="120" t="n">
        <v>135</v>
      </c>
      <c r="J15" s="121" t="n">
        <v>2.96</v>
      </c>
      <c r="K15" s="122" t="n">
        <v>0.23</v>
      </c>
    </row>
    <row r="16" ht="15" customHeight="1" s="99">
      <c r="B16" s="117" t="inlineStr">
        <is>
          <t>New Ireland</t>
        </is>
      </c>
      <c r="C16" s="120" t="n">
        <v>45</v>
      </c>
      <c r="D16" s="120" t="n">
        <v>17</v>
      </c>
      <c r="E16" s="120" t="n">
        <v>0</v>
      </c>
      <c r="F16" s="120" t="n">
        <v>2</v>
      </c>
      <c r="G16" s="120" t="n">
        <v>1</v>
      </c>
      <c r="H16" s="120" t="n">
        <v>70</v>
      </c>
      <c r="I16" s="120" t="n">
        <v>135</v>
      </c>
      <c r="J16" s="121" t="n">
        <v>4.76</v>
      </c>
      <c r="K16" s="122" t="n">
        <v>0</v>
      </c>
    </row>
    <row r="17" ht="15" customHeight="1" s="99">
      <c r="B17" s="117" t="inlineStr">
        <is>
          <t>Royal London</t>
        </is>
      </c>
      <c r="C17" s="120" t="n">
        <v>56</v>
      </c>
      <c r="D17" s="120" t="n">
        <v>48</v>
      </c>
      <c r="E17" s="120" t="n">
        <v>0</v>
      </c>
      <c r="F17" s="120" t="n">
        <v>4</v>
      </c>
      <c r="G17" s="120" t="n">
        <v>1</v>
      </c>
      <c r="H17" s="120" t="n">
        <v>26</v>
      </c>
      <c r="I17" s="120" t="n">
        <v>135</v>
      </c>
      <c r="J17" s="121" t="n">
        <v>2.2</v>
      </c>
      <c r="K17" s="122" t="n">
        <v>0.28</v>
      </c>
    </row>
    <row r="18" ht="15" customHeight="1" s="99">
      <c r="B18" s="117" t="inlineStr">
        <is>
          <t>Zurich</t>
        </is>
      </c>
      <c r="C18" s="120" t="n">
        <v>47</v>
      </c>
      <c r="D18" s="120" t="n">
        <v>20</v>
      </c>
      <c r="E18" s="120" t="n">
        <v>0</v>
      </c>
      <c r="F18" s="120" t="n">
        <v>4</v>
      </c>
      <c r="G18" s="120" t="n">
        <v>5</v>
      </c>
      <c r="H18" s="120" t="n">
        <v>59</v>
      </c>
      <c r="I18" s="120" t="n">
        <v>135</v>
      </c>
      <c r="J18" s="121" t="n">
        <v>2.56</v>
      </c>
      <c r="K18" s="122" t="n">
        <v>0.28</v>
      </c>
    </row>
    <row r="20" ht="15" customHeight="1" s="99">
      <c r="B20" s="116" t="inlineStr">
        <is>
          <t>DIFFERENCE (computed − published) — all must be 0 / OK</t>
        </is>
      </c>
    </row>
    <row r="21" ht="15" customHeight="1" s="99">
      <c r="B21" s="109" t="inlineStr">
        <is>
          <t>Provider</t>
        </is>
      </c>
      <c r="C21" s="109" t="inlineStr">
        <is>
          <t>Full</t>
        </is>
      </c>
      <c r="D21" s="109" t="inlineStr">
        <is>
          <t>Partial</t>
        </is>
      </c>
      <c r="E21" s="109" t="inlineStr">
        <is>
          <t>Booster</t>
        </is>
      </c>
      <c r="F21" s="109" t="inlineStr">
        <is>
          <t>Ancillary</t>
        </is>
      </c>
      <c r="G21" s="109" t="inlineStr">
        <is>
          <t>Child-only</t>
        </is>
      </c>
      <c r="H21" s="109" t="inlineStr">
        <is>
          <t>Not covered</t>
        </is>
      </c>
      <c r="I21" s="109" t="inlineStr">
        <is>
          <t>Total</t>
        </is>
      </c>
      <c r="J21" s="109" t="inlineStr">
        <is>
          <t>Avg rank</t>
        </is>
      </c>
      <c r="K21" s="109" t="inlineStr">
        <is>
          <t>% rank-1</t>
        </is>
      </c>
    </row>
    <row r="22" ht="15" customHeight="1" s="99">
      <c r="B22" s="117" t="inlineStr">
        <is>
          <t>Aviva</t>
        </is>
      </c>
      <c r="C22" s="110">
        <f>C6-C14</f>
        <v/>
      </c>
      <c r="D22" s="110">
        <f>D6-D14</f>
        <v/>
      </c>
      <c r="E22" s="110">
        <f>E6-E14</f>
        <v/>
      </c>
      <c r="F22" s="110">
        <f>F6-F14</f>
        <v/>
      </c>
      <c r="G22" s="110">
        <f>G6-G14</f>
        <v/>
      </c>
      <c r="H22" s="110">
        <f>H6-H14</f>
        <v/>
      </c>
      <c r="I22" s="110">
        <f>I6-I14</f>
        <v/>
      </c>
      <c r="J22" s="110">
        <f>IF(ROUND(J6-J14,2)=0,"OK",ROUND(J6-J14,2))</f>
        <v/>
      </c>
      <c r="K22" s="110">
        <f>IF(ROUND(K6-K14,2)=0,"OK",ROUND(K6-K14,2))</f>
        <v/>
      </c>
    </row>
    <row r="23" ht="15" customHeight="1" s="99">
      <c r="B23" s="117" t="inlineStr">
        <is>
          <t>Irish Life</t>
        </is>
      </c>
      <c r="C23" s="110">
        <f>C7-C15</f>
        <v/>
      </c>
      <c r="D23" s="110">
        <f>D7-D15</f>
        <v/>
      </c>
      <c r="E23" s="110">
        <f>E7-E15</f>
        <v/>
      </c>
      <c r="F23" s="110">
        <f>F7-F15</f>
        <v/>
      </c>
      <c r="G23" s="110">
        <f>G7-G15</f>
        <v/>
      </c>
      <c r="H23" s="110">
        <f>H7-H15</f>
        <v/>
      </c>
      <c r="I23" s="110">
        <f>I7-I15</f>
        <v/>
      </c>
      <c r="J23" s="110">
        <f>IF(ROUND(J7-J15,2)=0,"OK",ROUND(J7-J15,2))</f>
        <v/>
      </c>
      <c r="K23" s="110">
        <f>IF(ROUND(K7-K15,2)=0,"OK",ROUND(K7-K15,2))</f>
        <v/>
      </c>
    </row>
    <row r="24" ht="15" customHeight="1" s="99">
      <c r="B24" s="117" t="inlineStr">
        <is>
          <t>New Ireland</t>
        </is>
      </c>
      <c r="C24" s="110">
        <f>C8-C16</f>
        <v/>
      </c>
      <c r="D24" s="110">
        <f>D8-D16</f>
        <v/>
      </c>
      <c r="E24" s="110">
        <f>E8-E16</f>
        <v/>
      </c>
      <c r="F24" s="110">
        <f>F8-F16</f>
        <v/>
      </c>
      <c r="G24" s="110">
        <f>G8-G16</f>
        <v/>
      </c>
      <c r="H24" s="110">
        <f>H8-H16</f>
        <v/>
      </c>
      <c r="I24" s="110">
        <f>I8-I16</f>
        <v/>
      </c>
      <c r="J24" s="110">
        <f>IF(ROUND(J8-J16,2)=0,"OK",ROUND(J8-J16,2))</f>
        <v/>
      </c>
      <c r="K24" s="110">
        <f>IF(ROUND(K8-K16,2)=0,"OK",ROUND(K8-K16,2))</f>
        <v/>
      </c>
    </row>
    <row r="25" ht="15" customHeight="1" s="99">
      <c r="B25" s="117" t="inlineStr">
        <is>
          <t>Royal London</t>
        </is>
      </c>
      <c r="C25" s="110">
        <f>C9-C17</f>
        <v/>
      </c>
      <c r="D25" s="110">
        <f>D9-D17</f>
        <v/>
      </c>
      <c r="E25" s="110">
        <f>E9-E17</f>
        <v/>
      </c>
      <c r="F25" s="110">
        <f>F9-F17</f>
        <v/>
      </c>
      <c r="G25" s="110">
        <f>G9-G17</f>
        <v/>
      </c>
      <c r="H25" s="110">
        <f>H9-H17</f>
        <v/>
      </c>
      <c r="I25" s="110">
        <f>I9-I17</f>
        <v/>
      </c>
      <c r="J25" s="110">
        <f>IF(ROUND(J9-J17,2)=0,"OK",ROUND(J9-J17,2))</f>
        <v/>
      </c>
      <c r="K25" s="110">
        <f>IF(ROUND(K9-K17,2)=0,"OK",ROUND(K9-K17,2))</f>
        <v/>
      </c>
    </row>
    <row r="26" ht="15" customHeight="1" s="99">
      <c r="B26" s="117" t="inlineStr">
        <is>
          <t>Zurich</t>
        </is>
      </c>
      <c r="C26" s="110">
        <f>C10-C18</f>
        <v/>
      </c>
      <c r="D26" s="110">
        <f>D10-D18</f>
        <v/>
      </c>
      <c r="E26" s="110">
        <f>E10-E18</f>
        <v/>
      </c>
      <c r="F26" s="110">
        <f>F10-F18</f>
        <v/>
      </c>
      <c r="G26" s="110">
        <f>G10-G18</f>
        <v/>
      </c>
      <c r="H26" s="110">
        <f>H10-H18</f>
        <v/>
      </c>
      <c r="I26" s="110">
        <f>I10-I18</f>
        <v/>
      </c>
      <c r="J26" s="110">
        <f>IF(ROUND(J10-J18,2)=0,"OK",ROUND(J10-J18,2))</f>
        <v/>
      </c>
      <c r="K26" s="110">
        <f>IF(ROUND(K10-K18,2)=0,"OK",ROUND(K10-K18,2))</f>
        <v/>
      </c>
    </row>
    <row r="28" ht="15" customHeight="1" s="99">
      <c r="B28" s="116" t="inlineStr">
        <is>
          <t>OVERALL CHECK</t>
        </is>
      </c>
      <c r="C28" s="116">
        <f>IF(SUMPRODUCT(ABS(C22:I26))=0,"ALL COUNTS MATCH","MISMATCH — see diffs")</f>
        <v/>
      </c>
    </row>
  </sheetData>
  <mergeCells count="1">
    <mergeCell ref="C28:H28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B2:H95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" customWidth="1" style="98" min="1" max="1"/>
    <col width="26" customWidth="1" style="98" min="2" max="2"/>
    <col width="16" customWidth="1" style="98" min="3" max="3"/>
    <col width="13" customWidth="1" style="98" min="4" max="4"/>
    <col width="10" customWidth="1" style="98" min="5" max="5"/>
    <col width="15" customWidth="1" style="98" min="6" max="6"/>
    <col width="13" customWidth="1" style="98" min="7" max="7"/>
    <col width="12" customWidth="1" style="98" min="8" max="8"/>
  </cols>
  <sheetData>
    <row r="2" ht="18" customHeight="1" s="99">
      <c r="B2" s="114" t="inlineStr">
        <is>
          <t>Claims_2025 — Life Insurance Claims in Ireland 2025 (source data)</t>
        </is>
      </c>
    </row>
    <row r="3" ht="15" customHeight="1" s="99">
      <c r="B3" s="123" t="inlineStr">
        <is>
          <t>Whole-of-market report MCR-2025 (2nd annual edition). Transcribed source figures + live reconciliations.</t>
        </is>
      </c>
    </row>
    <row r="5" ht="15" customHeight="1" s="99">
      <c r="B5" s="116" t="inlineStr">
        <is>
          <t>Source</t>
        </is>
      </c>
      <c r="C5" s="124" t="inlineStr">
        <is>
          <t>Life Insurance Claims in Ireland - 2025, Whole-of-Market Report (2nd annual edition), mylife.ie / SMP Financial Ltd.</t>
        </is>
      </c>
    </row>
    <row r="6" ht="15" customHeight="1" s="99">
      <c r="B6" s="116" t="inlineStr">
        <is>
          <t>Authors</t>
        </is>
      </c>
      <c r="C6" s="124" t="inlineStr">
        <is>
          <t>Donal Milmo-Penny QFA FLIA, with Garfield Spollen QFA &amp; Katy Rothschild. June 2026.</t>
        </is>
      </c>
    </row>
    <row r="7" ht="15" customHeight="1" s="99">
      <c r="B7" s="116" t="inlineStr">
        <is>
          <t>URL</t>
        </is>
      </c>
      <c r="C7" s="124" t="inlineStr">
        <is>
          <t>https://www.mylife.ie/research/life-insurance-claims-ireland-2025</t>
        </is>
      </c>
    </row>
    <row r="8" ht="15" customHeight="1" s="99">
      <c r="B8" s="116" t="inlineStr">
        <is>
          <t>Basis</t>
        </is>
      </c>
      <c r="C8" s="124" t="inlineStr">
        <is>
          <t>Compiled from each insurer's own published 2025 claims disclosures - NOT standard regulatory returns. Group/individual sometimes mixed; terminal illness sometimes inside life cover; some averages derived (amount/count); several totals rounded or stated as 'over'. Aggregates are minimum / approximate.</t>
        </is>
      </c>
    </row>
    <row r="9" ht="15" customHeight="1" s="99">
      <c r="B9" s="116" t="inlineStr">
        <is>
          <t>Use in paper</t>
        </is>
      </c>
      <c r="C9" s="125" t="inlineStr">
        <is>
          <t>TRANSPARENCY / MOTIVATION LAYER ONLY - not an input to the EPV / fair-value model (w, q, B, premium). Population incidence q(i)(x,t) comes from epidemiological sources, NEVER from these claim counts / volumes.</t>
        </is>
      </c>
    </row>
    <row r="10" ht="15" customHeight="1" s="99">
      <c r="B10" s="116" t="inlineStr">
        <is>
          <t>Legend</t>
        </is>
      </c>
      <c r="C10" s="124" t="inlineStr">
        <is>
          <t>Blue = figure transcribed from the report (hardcoded input).  Black = live formula (totals, gaps, reconciliations).</t>
        </is>
      </c>
    </row>
    <row r="12" ht="15" customHeight="1" s="99">
      <c r="B12" s="126" t="inlineStr">
        <is>
          <t>1. Total protection claims paid, 2025 - by provider</t>
        </is>
      </c>
    </row>
    <row r="13" ht="15" customHeight="1" s="99">
      <c r="B13" s="127" t="inlineStr">
        <is>
          <t>Provider</t>
        </is>
      </c>
      <c r="C13" s="127" t="inlineStr">
        <is>
          <t>Claims paid (EURm)</t>
        </is>
      </c>
      <c r="D13" s="127" t="inlineStr">
        <is>
          <t>Claims (count)</t>
        </is>
      </c>
    </row>
    <row r="14" ht="15" customHeight="1" s="99">
      <c r="B14" s="124" t="inlineStr">
        <is>
          <t>Irish Life</t>
        </is>
      </c>
      <c r="C14" s="128" t="n">
        <v>404.3</v>
      </c>
      <c r="D14" s="129" t="n">
        <v>7907</v>
      </c>
    </row>
    <row r="15" ht="15" customHeight="1" s="99">
      <c r="B15" s="124" t="inlineStr">
        <is>
          <t>New Ireland / BoI Life</t>
        </is>
      </c>
      <c r="C15" s="128" t="n">
        <v>199.08</v>
      </c>
      <c r="D15" s="129" t="n">
        <v>5815</v>
      </c>
    </row>
    <row r="16" ht="15" customHeight="1" s="99">
      <c r="B16" s="124" t="inlineStr">
        <is>
          <t>Zurich Life</t>
        </is>
      </c>
      <c r="C16" s="128" t="n">
        <v>132.2</v>
      </c>
      <c r="D16" s="129" t="n">
        <v>1551</v>
      </c>
    </row>
    <row r="17" ht="15" customHeight="1" s="99">
      <c r="B17" s="124" t="inlineStr">
        <is>
          <t>Aviva</t>
        </is>
      </c>
      <c r="C17" s="128" t="n">
        <v>125.6</v>
      </c>
      <c r="D17" s="129" t="n">
        <v>2900</v>
      </c>
    </row>
    <row r="18" ht="15" customHeight="1" s="99">
      <c r="B18" s="124" t="inlineStr">
        <is>
          <t>Royal London Ireland</t>
        </is>
      </c>
      <c r="C18" s="128" t="n">
        <v>58</v>
      </c>
      <c r="D18" s="130" t="inlineStr">
        <is>
          <t>n/d</t>
        </is>
      </c>
    </row>
    <row r="19" ht="15" customHeight="1" s="99">
      <c r="B19" s="116" t="inlineStr">
        <is>
          <t>Total (5 offices)</t>
        </is>
      </c>
      <c r="C19" s="131">
        <f>SUM(C14:C18)</f>
        <v/>
      </c>
      <c r="D19" s="132">
        <f>SUM(D14:D17)</f>
        <v/>
      </c>
    </row>
    <row r="20" ht="15" customHeight="1" s="99">
      <c r="B20" s="116" t="inlineStr">
        <is>
          <t>Published aggregate</t>
        </is>
      </c>
      <c r="C20" s="128" t="n">
        <v>919.1799999999999</v>
      </c>
      <c r="D20" s="133" t="inlineStr">
        <is>
          <t>18,200+</t>
        </is>
      </c>
    </row>
    <row r="21" ht="15" customHeight="1" s="99">
      <c r="B21" s="116" t="inlineStr">
        <is>
          <t>Reconciliation (amount)</t>
        </is>
      </c>
      <c r="C21" s="134">
        <f>IF(ROUND(C19-C20,2)=0,"OK - ties to EUR919.18m",ROUND(C19-C20,2))</f>
        <v/>
      </c>
    </row>
    <row r="22" ht="15" customHeight="1" s="99">
      <c r="B22" s="123" t="inlineStr">
        <is>
          <t>Count total is a minimum: Royal London does not disclose counts; report states 18,200+ in total. Aviva count is 'over 2,900'.</t>
        </is>
      </c>
    </row>
    <row r="24" ht="15" customHeight="1" s="99">
      <c r="B24" s="126" t="inlineStr">
        <is>
          <t>2. Claims paid by product class and provider, 2025</t>
        </is>
      </c>
    </row>
    <row r="25" ht="15" customHeight="1" s="99">
      <c r="B25" s="123" t="inlineStr">
        <is>
          <t>Life = term/WoL/mortgage protection (incl. terminal illness). SI = specified serious illness. IP = income protection. 'Residual/other' = office total less disclosed classes.</t>
        </is>
      </c>
    </row>
    <row r="26" ht="15" customHeight="1" s="99">
      <c r="B26" s="127" t="inlineStr">
        <is>
          <t>Provider / class</t>
        </is>
      </c>
      <c r="C26" s="127" t="inlineStr">
        <is>
          <t>Amount (EURm)</t>
        </is>
      </c>
      <c r="D26" s="127" t="inlineStr">
        <is>
          <t>Count</t>
        </is>
      </c>
      <c r="E26" s="127" t="inlineStr">
        <is>
          <t>Avg age</t>
        </is>
      </c>
      <c r="F26" s="127" t="inlineStr">
        <is>
          <t>Avg payout (EUR)</t>
        </is>
      </c>
      <c r="G26" s="127" t="inlineStr">
        <is>
          <t>Paid rate</t>
        </is>
      </c>
    </row>
    <row r="27" ht="15" customHeight="1" s="99">
      <c r="B27" s="116" t="inlineStr">
        <is>
          <t>Irish Life</t>
        </is>
      </c>
    </row>
    <row r="28" ht="15" customHeight="1" s="99">
      <c r="B28" s="124" t="inlineStr">
        <is>
          <t xml:space="preserve">   Life cover</t>
        </is>
      </c>
      <c r="C28" s="128" t="n">
        <v>265.7</v>
      </c>
      <c r="D28" s="129" t="n">
        <v>2831</v>
      </c>
      <c r="E28" s="135" t="n">
        <v>68</v>
      </c>
      <c r="F28" s="129" t="n">
        <v>88942</v>
      </c>
      <c r="G28" s="136" t="n">
        <v>0.987</v>
      </c>
    </row>
    <row r="29" ht="15" customHeight="1" s="99">
      <c r="B29" s="124" t="inlineStr">
        <is>
          <t xml:space="preserve">   Specified serious illness</t>
        </is>
      </c>
      <c r="C29" s="128" t="n">
        <v>62.28</v>
      </c>
      <c r="D29" s="129" t="n">
        <v>1104</v>
      </c>
      <c r="E29" s="135" t="n">
        <v>54</v>
      </c>
      <c r="F29" s="129" t="n">
        <v>62823</v>
      </c>
      <c r="G29" s="136" t="n">
        <v>0.928</v>
      </c>
    </row>
    <row r="30" ht="15" customHeight="1" s="99">
      <c r="B30" s="124" t="inlineStr">
        <is>
          <t xml:space="preserve">   Income protection</t>
        </is>
      </c>
      <c r="C30" s="128" t="n">
        <v>68.56999999999999</v>
      </c>
      <c r="D30" s="129" t="n">
        <v>3239</v>
      </c>
      <c r="E30" s="135" t="n">
        <v>48</v>
      </c>
      <c r="F30" s="129" t="n">
        <v>25237</v>
      </c>
      <c r="G30" s="137" t="inlineStr">
        <is>
          <t>-</t>
        </is>
      </c>
    </row>
    <row r="31" ht="15" customHeight="1" s="99">
      <c r="B31" s="116" t="inlineStr">
        <is>
          <t xml:space="preserve">   Subtotal (disclosed)</t>
        </is>
      </c>
      <c r="C31" s="131">
        <f>SUM(C28:C30)</f>
        <v/>
      </c>
      <c r="D31" s="132">
        <f>SUM(D28:D30)</f>
        <v/>
      </c>
    </row>
    <row r="32" ht="15" customHeight="1" s="99">
      <c r="B32" s="124" t="inlineStr">
        <is>
          <t xml:space="preserve">   Residual / other (not split)</t>
        </is>
      </c>
      <c r="C32" s="138">
        <f>ROUND(C14-C31,2)</f>
        <v/>
      </c>
      <c r="D32" s="139">
        <f>D14-D31</f>
        <v/>
      </c>
      <c r="E32" s="123" t="inlineStr">
        <is>
          <t>office total exceeds the three disclosed classes</t>
        </is>
      </c>
    </row>
    <row r="34" ht="15" customHeight="1" s="99">
      <c r="B34" s="116" t="inlineStr">
        <is>
          <t>New Ireland / BoI Life  (adult incl. group, + children's line)</t>
        </is>
      </c>
    </row>
    <row r="35" ht="15" customHeight="1" s="99">
      <c r="B35" s="124" t="inlineStr">
        <is>
          <t xml:space="preserve">   Life cover (incl. group, TI)</t>
        </is>
      </c>
      <c r="C35" s="128" t="n">
        <v>111.28</v>
      </c>
      <c r="D35" s="129" t="n">
        <v>1981</v>
      </c>
      <c r="E35" s="135" t="n">
        <v>69</v>
      </c>
      <c r="F35" s="129" t="n">
        <v>56174</v>
      </c>
      <c r="G35" s="136" t="n">
        <v>0.98</v>
      </c>
    </row>
    <row r="36" ht="15" customHeight="1" s="99">
      <c r="B36" s="124" t="inlineStr">
        <is>
          <t xml:space="preserve">   Specified serious illness (incl. group)</t>
        </is>
      </c>
      <c r="C36" s="128" t="n">
        <v>38.04</v>
      </c>
      <c r="D36" s="129" t="n">
        <v>641</v>
      </c>
      <c r="E36" s="135" t="n">
        <v>55</v>
      </c>
      <c r="F36" s="129" t="n">
        <v>59345</v>
      </c>
      <c r="G36" s="136" t="n">
        <v>0.89</v>
      </c>
    </row>
    <row r="37" ht="15" customHeight="1" s="99">
      <c r="B37" s="124" t="inlineStr">
        <is>
          <t xml:space="preserve">   Income protection</t>
        </is>
      </c>
      <c r="C37" s="128" t="n">
        <v>47.76</v>
      </c>
      <c r="D37" s="129" t="n">
        <v>2653</v>
      </c>
      <c r="E37" s="135" t="n">
        <v>47</v>
      </c>
      <c r="F37" s="129" t="n">
        <v>18003</v>
      </c>
      <c r="G37" s="137" t="inlineStr">
        <is>
          <t>-</t>
        </is>
      </c>
    </row>
    <row r="38" ht="15" customHeight="1" s="99">
      <c r="B38" s="124" t="inlineStr">
        <is>
          <t xml:space="preserve">   Other adult ancillary</t>
        </is>
      </c>
      <c r="C38" s="128" t="n">
        <v>1.76</v>
      </c>
      <c r="D38" s="129" t="n">
        <v>509</v>
      </c>
      <c r="E38" s="137" t="inlineStr">
        <is>
          <t>-</t>
        </is>
      </c>
      <c r="F38" s="137" t="inlineStr">
        <is>
          <t>-</t>
        </is>
      </c>
      <c r="G38" s="137" t="inlineStr">
        <is>
          <t>-</t>
        </is>
      </c>
    </row>
    <row r="39" ht="15" customHeight="1" s="99">
      <c r="B39" s="124" t="inlineStr">
        <is>
          <t xml:space="preserve">   Children's benefit</t>
        </is>
      </c>
      <c r="C39" s="128" t="n">
        <v>0.235</v>
      </c>
      <c r="D39" s="129" t="n">
        <v>31</v>
      </c>
      <c r="E39" s="137" t="inlineStr">
        <is>
          <t>-</t>
        </is>
      </c>
      <c r="F39" s="137" t="inlineStr">
        <is>
          <t>-</t>
        </is>
      </c>
      <c r="G39" s="137" t="inlineStr">
        <is>
          <t>-</t>
        </is>
      </c>
    </row>
    <row r="40" ht="15" customHeight="1" s="99">
      <c r="B40" s="116" t="inlineStr">
        <is>
          <t xml:space="preserve">   Subtotal (disclosed)</t>
        </is>
      </c>
      <c r="C40" s="131">
        <f>SUM(C35:C39)</f>
        <v/>
      </c>
      <c r="D40" s="132">
        <f>SUM(D35:D39)</f>
        <v/>
      </c>
    </row>
    <row r="41" ht="15" customHeight="1" s="99">
      <c r="B41" s="124" t="inlineStr">
        <is>
          <t xml:space="preserve">   Reconciliation vs office total</t>
        </is>
      </c>
      <c r="C41" s="137">
        <f>IF(ABS(C40-C15)&lt;=0.01,"OK (within rounding)",ROUND(C40-C15,3))</f>
        <v/>
      </c>
      <c r="D41" s="139">
        <f>D40-D15</f>
        <v/>
      </c>
    </row>
    <row r="43" ht="15" customHeight="1" s="99">
      <c r="B43" s="116" t="inlineStr">
        <is>
          <t>Zurich Life</t>
        </is>
      </c>
    </row>
    <row r="44" ht="15" customHeight="1" s="99">
      <c r="B44" s="124" t="inlineStr">
        <is>
          <t xml:space="preserve">   Life cover</t>
        </is>
      </c>
      <c r="C44" s="128" t="n">
        <v>96.7</v>
      </c>
      <c r="D44" s="129" t="n">
        <v>823</v>
      </c>
      <c r="E44" s="135" t="n">
        <v>63</v>
      </c>
      <c r="F44" s="137" t="inlineStr">
        <is>
          <t>-</t>
        </is>
      </c>
      <c r="G44" s="137" t="inlineStr">
        <is>
          <t>-</t>
        </is>
      </c>
    </row>
    <row r="45" ht="15" customHeight="1" s="99">
      <c r="B45" s="124" t="inlineStr">
        <is>
          <t xml:space="preserve">   Specified serious illness</t>
        </is>
      </c>
      <c r="C45" s="128" t="n">
        <v>25.6</v>
      </c>
      <c r="D45" s="129" t="n">
        <v>351</v>
      </c>
      <c r="E45" s="135" t="n">
        <v>53</v>
      </c>
      <c r="F45" s="137" t="inlineStr">
        <is>
          <t>-</t>
        </is>
      </c>
      <c r="G45" s="137" t="inlineStr">
        <is>
          <t>-</t>
        </is>
      </c>
    </row>
    <row r="46" ht="15" customHeight="1" s="99">
      <c r="B46" s="124" t="inlineStr">
        <is>
          <t xml:space="preserve">   Income protection</t>
        </is>
      </c>
      <c r="C46" s="128" t="n">
        <v>9.9</v>
      </c>
      <c r="D46" s="129" t="n">
        <v>377</v>
      </c>
      <c r="E46" s="135" t="n">
        <v>47</v>
      </c>
      <c r="F46" s="137" t="inlineStr">
        <is>
          <t>-</t>
        </is>
      </c>
      <c r="G46" s="137" t="inlineStr">
        <is>
          <t>-</t>
        </is>
      </c>
    </row>
    <row r="47" ht="15" customHeight="1" s="99">
      <c r="B47" s="116" t="inlineStr">
        <is>
          <t xml:space="preserve">   Subtotal (disclosed)</t>
        </is>
      </c>
      <c r="C47" s="131">
        <f>SUM(C44:C46)</f>
        <v/>
      </c>
      <c r="D47" s="132">
        <f>SUM(D44:D46)</f>
        <v/>
      </c>
    </row>
    <row r="48" ht="15" customHeight="1" s="99">
      <c r="B48" s="124" t="inlineStr">
        <is>
          <t xml:space="preserve">   Reconciliation vs office total</t>
        </is>
      </c>
      <c r="C48" s="134">
        <f>IF(ROUND(C47-C16,2)=0,"OK - ties exactly",ROUND(C47-C16,2))</f>
        <v/>
      </c>
      <c r="D48" s="139">
        <f>D47-D16</f>
        <v/>
      </c>
    </row>
    <row r="50" ht="15" customHeight="1" s="99">
      <c r="B50" s="116" t="inlineStr">
        <is>
          <t>Aviva  (counts approximate; IP ~2,300)</t>
        </is>
      </c>
    </row>
    <row r="51" ht="15" customHeight="1" s="99">
      <c r="B51" s="124" t="inlineStr">
        <is>
          <t xml:space="preserve">   Life cover</t>
        </is>
      </c>
      <c r="C51" s="128" t="n">
        <v>59.4</v>
      </c>
      <c r="D51" s="129" t="n">
        <v>463</v>
      </c>
      <c r="E51" s="137" t="inlineStr">
        <is>
          <t>-</t>
        </is>
      </c>
      <c r="F51" s="137" t="inlineStr">
        <is>
          <t>-</t>
        </is>
      </c>
      <c r="G51" s="136" t="n">
        <v>0.97</v>
      </c>
    </row>
    <row r="52" ht="15" customHeight="1" s="99">
      <c r="B52" s="124" t="inlineStr">
        <is>
          <t xml:space="preserve">   Specified serious illness</t>
        </is>
      </c>
      <c r="C52" s="128" t="n">
        <v>11.6</v>
      </c>
      <c r="D52" s="129" t="n">
        <v>151</v>
      </c>
      <c r="E52" s="137" t="inlineStr">
        <is>
          <t>-</t>
        </is>
      </c>
      <c r="F52" s="137" t="inlineStr">
        <is>
          <t>-</t>
        </is>
      </c>
      <c r="G52" s="136" t="n">
        <v>0.87</v>
      </c>
    </row>
    <row r="53" ht="15" customHeight="1" s="99">
      <c r="B53" s="124" t="inlineStr">
        <is>
          <t xml:space="preserve">   Income protection</t>
        </is>
      </c>
      <c r="C53" s="128" t="n">
        <v>54.6</v>
      </c>
      <c r="D53" s="129" t="n">
        <v>2300</v>
      </c>
      <c r="E53" s="137" t="inlineStr">
        <is>
          <t>-</t>
        </is>
      </c>
      <c r="F53" s="137" t="inlineStr">
        <is>
          <t>-</t>
        </is>
      </c>
      <c r="G53" s="136" t="n">
        <v>0.92</v>
      </c>
    </row>
    <row r="54" ht="15" customHeight="1" s="99">
      <c r="B54" s="116" t="inlineStr">
        <is>
          <t xml:space="preserve">   Subtotal (disclosed)</t>
        </is>
      </c>
      <c r="C54" s="131">
        <f>SUM(C51:C53)</f>
        <v/>
      </c>
      <c r="D54" s="132">
        <f>SUM(D51:D53)</f>
        <v/>
      </c>
    </row>
    <row r="55" ht="15" customHeight="1" s="99">
      <c r="B55" s="124" t="inlineStr">
        <is>
          <t xml:space="preserve">   Reconciliation vs office total (amount)</t>
        </is>
      </c>
      <c r="C55" s="134">
        <f>IF(ROUND(C54-C17,2)=0,"OK - ties exactly",ROUND(C54-C17,2))</f>
        <v/>
      </c>
      <c r="D55" s="139">
        <f>D54-D17</f>
        <v/>
      </c>
      <c r="E55" s="123" t="inlineStr">
        <is>
          <t>classes sum ~2,914 vs published 'over 2,900'</t>
        </is>
      </c>
    </row>
    <row r="57" ht="15" customHeight="1" s="99">
      <c r="B57" s="116" t="inlineStr">
        <is>
          <t>Royal London Ireland</t>
        </is>
      </c>
    </row>
    <row r="58" ht="15" customHeight="1" s="99">
      <c r="B58" s="124" t="inlineStr">
        <is>
          <t xml:space="preserve">   All protection combined</t>
        </is>
      </c>
      <c r="C58" s="128" t="n">
        <v>58</v>
      </c>
      <c r="D58" s="137" t="inlineStr">
        <is>
          <t>n/d</t>
        </is>
      </c>
      <c r="E58" s="137" t="inlineStr">
        <is>
          <t>-</t>
        </is>
      </c>
      <c r="F58" s="137" t="inlineStr">
        <is>
          <t>-</t>
        </is>
      </c>
      <c r="G58" s="136" t="n">
        <v>0.99</v>
      </c>
    </row>
    <row r="59" ht="15" customHeight="1" s="99">
      <c r="B59" s="123" t="inlineStr">
        <is>
          <t>Royal London does not split life / SI / IP; €58m and 99% are stated across all protection combined.</t>
        </is>
      </c>
    </row>
    <row r="61" ht="15" customHeight="1" s="99">
      <c r="B61" s="126" t="inlineStr">
        <is>
          <t>3. Claims-paid rates by product - the core consumer signal</t>
        </is>
      </c>
    </row>
    <row r="62" ht="15" customHeight="1" s="99">
      <c r="B62" s="127" t="inlineStr">
        <is>
          <t>Provider</t>
        </is>
      </c>
      <c r="C62" s="127" t="inlineStr">
        <is>
          <t>Life</t>
        </is>
      </c>
      <c r="D62" s="127" t="inlineStr">
        <is>
          <t>SI</t>
        </is>
      </c>
      <c r="E62" s="127" t="inlineStr">
        <is>
          <t>IP</t>
        </is>
      </c>
      <c r="F62" s="127" t="inlineStr">
        <is>
          <t>Life - SI gap (pp)</t>
        </is>
      </c>
    </row>
    <row r="63" ht="15" customHeight="1" s="99">
      <c r="B63" s="124" t="inlineStr">
        <is>
          <t>Irish Life</t>
        </is>
      </c>
      <c r="C63" s="136" t="n">
        <v>0.987</v>
      </c>
      <c r="D63" s="136" t="n">
        <v>0.928</v>
      </c>
      <c r="E63" s="137" t="inlineStr">
        <is>
          <t>-</t>
        </is>
      </c>
      <c r="F63" s="140">
        <f>ROUND((C63-D63)*100,1)</f>
        <v/>
      </c>
    </row>
    <row r="64" ht="15" customHeight="1" s="99">
      <c r="B64" s="124" t="inlineStr">
        <is>
          <t>New Ireland</t>
        </is>
      </c>
      <c r="C64" s="136" t="n">
        <v>0.98</v>
      </c>
      <c r="D64" s="136" t="n">
        <v>0.89</v>
      </c>
      <c r="E64" s="137" t="inlineStr">
        <is>
          <t>-</t>
        </is>
      </c>
      <c r="F64" s="140">
        <f>ROUND((C64-D64)*100,1)</f>
        <v/>
      </c>
    </row>
    <row r="65" ht="15" customHeight="1" s="99">
      <c r="B65" s="124" t="inlineStr">
        <is>
          <t>Aviva</t>
        </is>
      </c>
      <c r="C65" s="136" t="n">
        <v>0.97</v>
      </c>
      <c r="D65" s="136" t="n">
        <v>0.87</v>
      </c>
      <c r="E65" s="136" t="n">
        <v>0.92</v>
      </c>
      <c r="F65" s="140">
        <f>ROUND((C65-D65)*100,1)</f>
        <v/>
      </c>
    </row>
    <row r="66" ht="15" customHeight="1" s="99">
      <c r="B66" s="124" t="inlineStr">
        <is>
          <t>Zurich Life</t>
        </is>
      </c>
      <c r="C66" s="137" t="inlineStr">
        <is>
          <t>n/d</t>
        </is>
      </c>
      <c r="D66" s="137" t="inlineStr">
        <is>
          <t>n/d</t>
        </is>
      </c>
      <c r="E66" s="137" t="inlineStr">
        <is>
          <t>n/d</t>
        </is>
      </c>
      <c r="F66" s="137" t="inlineStr">
        <is>
          <t>-</t>
        </is>
      </c>
    </row>
    <row r="67" ht="15" customHeight="1" s="99">
      <c r="B67" s="124" t="inlineStr">
        <is>
          <t>Royal London</t>
        </is>
      </c>
      <c r="C67" s="136" t="n">
        <v>0.99</v>
      </c>
      <c r="D67" s="137" t="inlineStr">
        <is>
          <t>(all prot.)</t>
        </is>
      </c>
      <c r="E67" s="137" t="inlineStr">
        <is>
          <t>(all prot.)</t>
        </is>
      </c>
      <c r="F67" s="137" t="inlineStr">
        <is>
          <t>-</t>
        </is>
      </c>
    </row>
    <row r="68" ht="15" customHeight="1" s="99">
      <c r="B68" s="123" t="inlineStr">
        <is>
          <t>Life - SI gap: percentage points by which the life paid rate exceeds the SI paid rate. Report's central finding: SI declines are definition-driven, not proof-of-event.</t>
        </is>
      </c>
    </row>
    <row r="70" ht="15" customHeight="1" s="99">
      <c r="B70" s="126" t="inlineStr">
        <is>
          <t>4. Cancer as a share of serious-illness claims, 2025</t>
        </is>
      </c>
    </row>
    <row r="71" ht="15" customHeight="1" s="99">
      <c r="B71" s="127" t="inlineStr">
        <is>
          <t>Provider</t>
        </is>
      </c>
      <c r="C71" s="127" t="inlineStr">
        <is>
          <t>Cancer % of SI</t>
        </is>
      </c>
    </row>
    <row r="72" ht="15" customHeight="1" s="99">
      <c r="B72" s="124" t="inlineStr">
        <is>
          <t>Irish Life</t>
        </is>
      </c>
      <c r="C72" s="141" t="n">
        <v>0.68</v>
      </c>
    </row>
    <row r="73" ht="15" customHeight="1" s="99">
      <c r="B73" s="124" t="inlineStr">
        <is>
          <t>Aviva</t>
        </is>
      </c>
      <c r="C73" s="141" t="n">
        <v>0.67</v>
      </c>
    </row>
    <row r="74" ht="15" customHeight="1" s="99">
      <c r="B74" s="124" t="inlineStr">
        <is>
          <t>Zurich</t>
        </is>
      </c>
      <c r="C74" s="141" t="n">
        <v>0.66</v>
      </c>
    </row>
    <row r="75" ht="15" customHeight="1" s="99">
      <c r="B75" s="124" t="inlineStr">
        <is>
          <t>New Ireland</t>
        </is>
      </c>
      <c r="C75" s="141" t="n">
        <v>0.6</v>
      </c>
    </row>
    <row r="76" ht="15" customHeight="1" s="99">
      <c r="B76" s="116" t="inlineStr">
        <is>
          <t>Average (4 offices)</t>
        </is>
      </c>
      <c r="C76" s="142">
        <f>AVERAGE(C72:C75)</f>
        <v/>
      </c>
    </row>
    <row r="77" ht="15" customHeight="1" s="99">
      <c r="B77" s="123" t="inlineStr">
        <is>
          <t>Next-largest SI causes across offices: heart attack, stroke, MS. Aviva finer SI split: cancer 67%, cardiac 16%, stroke 6%. Confirms which headings dominate the SI book.</t>
        </is>
      </c>
    </row>
    <row r="79" ht="15" customHeight="1" s="99">
      <c r="B79" s="126" t="inlineStr">
        <is>
          <t>5. Year-on-year: 2024 vs 2025 (Appendix A) - computed vs published</t>
        </is>
      </c>
    </row>
    <row r="80" ht="15" customHeight="1" s="99">
      <c r="B80" s="127" t="inlineStr">
        <is>
          <t>Provider</t>
        </is>
      </c>
      <c r="C80" s="127" t="inlineStr">
        <is>
          <t>2024 (EURm)</t>
        </is>
      </c>
      <c r="D80" s="127" t="inlineStr">
        <is>
          <t>2025 (EURm)</t>
        </is>
      </c>
      <c r="E80" s="127" t="inlineStr">
        <is>
          <t>Change (EURm)</t>
        </is>
      </c>
      <c r="F80" s="127" t="inlineStr">
        <is>
          <t>Change % (calc)</t>
        </is>
      </c>
      <c r="G80" s="127" t="inlineStr">
        <is>
          <t>Pub. change %</t>
        </is>
      </c>
      <c r="H80" s="127" t="inlineStr">
        <is>
          <t>Diff</t>
        </is>
      </c>
    </row>
    <row r="81" ht="15" customHeight="1" s="99">
      <c r="B81" s="124" t="inlineStr">
        <is>
          <t>Irish Life</t>
        </is>
      </c>
      <c r="C81" s="128" t="n">
        <v>379.7</v>
      </c>
      <c r="D81" s="128" t="n">
        <v>404.3</v>
      </c>
      <c r="E81" s="138">
        <f>ROUND(D81-C81,2)</f>
        <v/>
      </c>
      <c r="F81" s="143">
        <f>(D81-C81)/C81</f>
        <v/>
      </c>
      <c r="G81" s="136" t="n">
        <v>0.065</v>
      </c>
      <c r="H81" s="137">
        <f>IF(ROUND(F81-G81,3)=0,"OK",ROUND(F81-G81,3))</f>
        <v/>
      </c>
    </row>
    <row r="82" ht="15" customHeight="1" s="99">
      <c r="B82" s="124" t="inlineStr">
        <is>
          <t>New Ireland</t>
        </is>
      </c>
      <c r="C82" s="128" t="n">
        <v>184</v>
      </c>
      <c r="D82" s="128" t="n">
        <v>199.08</v>
      </c>
      <c r="E82" s="138">
        <f>ROUND(D82-C82,2)</f>
        <v/>
      </c>
      <c r="F82" s="143">
        <f>(D82-C82)/C82</f>
        <v/>
      </c>
      <c r="G82" s="136" t="n">
        <v>0.082</v>
      </c>
      <c r="H82" s="137">
        <f>IF(ROUND(F82-G82,3)=0,"OK",ROUND(F82-G82,3))</f>
        <v/>
      </c>
    </row>
    <row r="83" ht="15" customHeight="1" s="99">
      <c r="B83" s="124" t="inlineStr">
        <is>
          <t>Zurich Life</t>
        </is>
      </c>
      <c r="C83" s="128" t="n">
        <v>98</v>
      </c>
      <c r="D83" s="128" t="n">
        <v>132.2</v>
      </c>
      <c r="E83" s="138">
        <f>ROUND(D83-C83,2)</f>
        <v/>
      </c>
      <c r="F83" s="143">
        <f>(D83-C83)/C83</f>
        <v/>
      </c>
      <c r="G83" s="136" t="n">
        <v>0.349</v>
      </c>
      <c r="H83" s="137">
        <f>IF(ROUND(F83-G83,3)=0,"OK",ROUND(F83-G83,3))</f>
        <v/>
      </c>
    </row>
    <row r="84" ht="15" customHeight="1" s="99">
      <c r="B84" s="124" t="inlineStr">
        <is>
          <t>Aviva</t>
        </is>
      </c>
      <c r="C84" s="128" t="n">
        <v>129</v>
      </c>
      <c r="D84" s="128" t="n">
        <v>125.6</v>
      </c>
      <c r="E84" s="138">
        <f>ROUND(D84-C84,2)</f>
        <v/>
      </c>
      <c r="F84" s="143">
        <f>(D84-C84)/C84</f>
        <v/>
      </c>
      <c r="G84" s="136" t="n">
        <v>-0.026</v>
      </c>
      <c r="H84" s="137">
        <f>IF(ROUND(F84-G84,3)=0,"OK",ROUND(F84-G84,3))</f>
        <v/>
      </c>
    </row>
    <row r="85" ht="15" customHeight="1" s="99">
      <c r="B85" s="124" t="inlineStr">
        <is>
          <t>Royal London Ireland</t>
        </is>
      </c>
      <c r="C85" s="128" t="n">
        <v>57</v>
      </c>
      <c r="D85" s="128" t="n">
        <v>58</v>
      </c>
      <c r="E85" s="138">
        <f>ROUND(D85-C85,2)</f>
        <v/>
      </c>
      <c r="F85" s="143">
        <f>(D85-C85)/C85</f>
        <v/>
      </c>
      <c r="G85" s="136" t="n">
        <v>0.018</v>
      </c>
      <c r="H85" s="137">
        <f>IF(ROUND(F85-G85,3)=0,"OK",ROUND(F85-G85,3))</f>
        <v/>
      </c>
    </row>
    <row r="86" ht="15" customHeight="1" s="99">
      <c r="B86" s="116" t="inlineStr">
        <is>
          <t>5-office total</t>
        </is>
      </c>
      <c r="C86" s="131">
        <f>SUM(C81:C85)</f>
        <v/>
      </c>
      <c r="D86" s="131">
        <f>SUM(D81:D85)</f>
        <v/>
      </c>
      <c r="E86" s="131">
        <f>ROUND(D86-C86,2)</f>
        <v/>
      </c>
      <c r="F86" s="144">
        <f>(D86-C86)/C86</f>
        <v/>
      </c>
      <c r="G86" s="136" t="n">
        <v>0.08400000000000001</v>
      </c>
      <c r="H86" s="134">
        <f>IF(ROUND(F86-G86,3)=0,"OK",ROUND(F86-G86,3))</f>
        <v/>
      </c>
    </row>
    <row r="88" ht="15" customHeight="1" s="99">
      <c r="B88" s="126" t="inlineStr">
        <is>
          <t>6. Reconciliation register (hard checks that must tie)</t>
        </is>
      </c>
    </row>
    <row r="89" ht="15" customHeight="1" s="99">
      <c r="B89" s="127" t="inlineStr">
        <is>
          <t>Check</t>
        </is>
      </c>
      <c r="F89" s="127" t="inlineStr">
        <is>
          <t>Diff</t>
        </is>
      </c>
      <c r="G89" s="127" t="inlineStr">
        <is>
          <t>Status</t>
        </is>
      </c>
    </row>
    <row r="90" ht="15" customHeight="1" s="99">
      <c r="B90" s="124" t="inlineStr">
        <is>
          <t>Provider amounts sum to EUR919.18m aggregate</t>
        </is>
      </c>
      <c r="F90" s="145">
        <f>ROUND(C19-C20,3)</f>
        <v/>
      </c>
      <c r="G90" s="137">
        <f>IF(ABS(F90)&lt;=0.001,"OK","FLAG")</f>
        <v/>
      </c>
    </row>
    <row r="91" ht="15" customHeight="1" s="99">
      <c r="B91" s="124" t="inlineStr">
        <is>
          <t>Zurich classes tie to office total (EUR132.2m)</t>
        </is>
      </c>
      <c r="F91" s="145">
        <f>ROUND(C47-C16,3)</f>
        <v/>
      </c>
      <c r="G91" s="137">
        <f>IF(ABS(F91)&lt;=0.001,"OK","FLAG")</f>
        <v/>
      </c>
    </row>
    <row r="92" ht="15" customHeight="1" s="99">
      <c r="B92" s="124" t="inlineStr">
        <is>
          <t>Aviva classes tie to office total (EUR125.6m)</t>
        </is>
      </c>
      <c r="F92" s="145">
        <f>ROUND(C54-C17,3)</f>
        <v/>
      </c>
      <c r="G92" s="137">
        <f>IF(ABS(F92)&lt;=0.001,"OK","FLAG")</f>
        <v/>
      </c>
    </row>
    <row r="93" ht="15" customHeight="1" s="99">
      <c r="B93" s="124" t="inlineStr">
        <is>
          <t>New Ireland classes+children tie (within rounding)</t>
        </is>
      </c>
      <c r="F93" s="145">
        <f>ROUND(C40-C15,3)</f>
        <v/>
      </c>
      <c r="G93" s="137">
        <f>IF(ABS(F93)&lt;=0.01,"OK (rounding)","FLAG")</f>
        <v/>
      </c>
    </row>
    <row r="94" ht="15" customHeight="1" s="99">
      <c r="B94" s="124" t="inlineStr">
        <is>
          <t>YoY 5-office total reproduces published +8.4%</t>
        </is>
      </c>
      <c r="F94" s="145">
        <f>ROUND(F86-G86,3)</f>
        <v/>
      </c>
      <c r="G94" s="137">
        <f>IF(ABS(F94)&lt;=0.001,"OK","FLAG")</f>
        <v/>
      </c>
    </row>
    <row r="95" ht="15" customHeight="1" s="99">
      <c r="B95" s="116" t="inlineStr">
        <is>
          <t>MASTER VALIDATION</t>
        </is>
      </c>
      <c r="G95" s="146">
        <f>IF(COUNTIF(G90:G94,"OK*")=5,"CLAIMS_2025 CONSISTENT","CHECK - see register")</f>
        <v/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2:H165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98" min="1" max="1"/>
    <col width="40" customWidth="1" style="98" min="2" max="2"/>
    <col width="12" customWidth="1" style="98" min="3" max="4"/>
    <col width="13" customWidth="1" style="98" min="5" max="6"/>
    <col width="12" customWidth="1" style="98" min="7" max="7"/>
    <col width="10" customWidth="1" style="98" min="8" max="8"/>
  </cols>
  <sheetData>
    <row r="2" ht="18" customHeight="1" s="99">
      <c r="B2" s="114" t="inlineStr">
        <is>
          <t>Wording_Scores - coverage-intensity coefficient w(i,j)</t>
        </is>
      </c>
    </row>
    <row r="3" ht="15" customHeight="1" s="99">
      <c r="B3" s="123" t="inlineStr">
        <is>
          <t>Constructed research variable. w(i,j) is derived LIVE from Wording_Ranks (the public v1.2 matrix). Rank -&gt; triggerability; cover tier -&gt; coverage gate. Benefit fraction (Full vs Partial) is a SEPARATE input (Benefit tab), not part of w.</t>
        </is>
      </c>
    </row>
    <row r="5" ht="15" customHeight="1" s="99">
      <c r="B5" s="126" t="inlineStr">
        <is>
          <t>Mapping parameters (adjustable inputs)</t>
        </is>
      </c>
    </row>
    <row r="6" ht="15" customHeight="1" s="99">
      <c r="B6" s="116" t="inlineStr">
        <is>
          <t>Triggerability by rank - w for a covered illness</t>
        </is>
      </c>
    </row>
    <row r="7" ht="15" customHeight="1" s="99">
      <c r="B7" s="124" t="inlineStr">
        <is>
          <t>Rank 1 (strongest wording)</t>
        </is>
      </c>
      <c r="C7" s="147" t="n">
        <v>1</v>
      </c>
    </row>
    <row r="8" ht="15" customHeight="1" s="99">
      <c r="B8" s="124" t="inlineStr">
        <is>
          <t>Rank 2</t>
        </is>
      </c>
      <c r="C8" s="147" t="n">
        <v>0.8</v>
      </c>
    </row>
    <row r="9" ht="15" customHeight="1" s="99">
      <c r="B9" s="124" t="inlineStr">
        <is>
          <t>Rank 3</t>
        </is>
      </c>
      <c r="C9" s="147" t="n">
        <v>0.6</v>
      </c>
    </row>
    <row r="10" ht="15" customHeight="1" s="99">
      <c r="B10" s="124" t="inlineStr">
        <is>
          <t>Rank 4</t>
        </is>
      </c>
      <c r="C10" s="147" t="n">
        <v>0.4</v>
      </c>
    </row>
    <row r="11" ht="15" customHeight="1" s="99">
      <c r="B11" s="124" t="inlineStr">
        <is>
          <t>Rank 5 (weakest wording)</t>
        </is>
      </c>
      <c r="C11" s="147" t="n">
        <v>0.2</v>
      </c>
    </row>
    <row r="12" ht="15" customHeight="1" s="99">
      <c r="B12" s="116" t="inlineStr">
        <is>
          <t>Not covered / Child-only (gate)</t>
        </is>
      </c>
      <c r="C12" s="147" t="n">
        <v>0</v>
      </c>
    </row>
    <row r="13" ht="15" customHeight="1" s="99">
      <c r="B13" s="123" t="inlineStr">
        <is>
          <t>w = 0 if cover tier is 'Not covered' or 'Child-only' (adult model). Full / Partial / Booster / Ancillary = covered, so w = TRIG(rank).</t>
        </is>
      </c>
    </row>
    <row r="14" ht="15" customHeight="1" s="99">
      <c r="B14" s="123" t="inlineStr">
        <is>
          <t>TRIG is a linear ordinal inversion, (6 - rank)/5. It is a paper-specific construct, not a republication of proprietary scores. Held as adjustable inputs for sensitivity testing.</t>
        </is>
      </c>
    </row>
    <row r="16" ht="15" customHeight="1" s="99">
      <c r="B16" s="126" t="inlineStr">
        <is>
          <t>Coverage-intensity coefficient w(i,j), by canonical heading</t>
        </is>
      </c>
    </row>
    <row r="17" ht="15" customHeight="1" s="99">
      <c r="A17" s="148" t="inlineStr">
        <is>
          <t>#</t>
        </is>
      </c>
      <c r="B17" s="148" t="inlineStr">
        <is>
          <t>Canonical heading</t>
        </is>
      </c>
      <c r="C17" s="148" t="inlineStr">
        <is>
          <t>Aviva</t>
        </is>
      </c>
      <c r="D17" s="148" t="inlineStr">
        <is>
          <t>Irish Life</t>
        </is>
      </c>
      <c r="E17" s="148" t="inlineStr">
        <is>
          <t>New Ireland</t>
        </is>
      </c>
      <c r="F17" s="148" t="inlineStr">
        <is>
          <t>Royal London</t>
        </is>
      </c>
      <c r="G17" s="148" t="inlineStr">
        <is>
          <t>Zurich</t>
        </is>
      </c>
    </row>
    <row r="18" ht="15" customHeight="1" s="99">
      <c r="A18" s="137">
        <f>Wording_Ranks!A2</f>
        <v/>
      </c>
      <c r="B18" s="124">
        <f>Wording_Ranks!B2</f>
        <v/>
      </c>
      <c r="C18" s="149">
        <f>IF(OR(Wording_Ranks!F2="Not covered",Wording_Ranks!F2="Child-only"),$C$12,INDEX($C$7:$C$11,Wording_Ranks!E2))</f>
        <v/>
      </c>
      <c r="D18" s="149">
        <f>IF(OR(Wording_Ranks!H2="Not covered",Wording_Ranks!H2="Child-only"),$C$12,INDEX($C$7:$C$11,Wording_Ranks!G2))</f>
        <v/>
      </c>
      <c r="E18" s="149">
        <f>IF(OR(Wording_Ranks!J2="Not covered",Wording_Ranks!J2="Child-only"),$C$12,INDEX($C$7:$C$11,Wording_Ranks!I2))</f>
        <v/>
      </c>
      <c r="F18" s="149">
        <f>IF(OR(Wording_Ranks!M2="Not covered",Wording_Ranks!M2="Child-only"),$C$12,INDEX($C$7:$C$11,Wording_Ranks!L2))</f>
        <v/>
      </c>
      <c r="G18" s="149">
        <f>IF(OR(Wording_Ranks!O2="Not covered",Wording_Ranks!O2="Child-only"),$C$12,INDEX($C$7:$C$11,Wording_Ranks!N2))</f>
        <v/>
      </c>
    </row>
    <row r="19" ht="15" customHeight="1" s="99">
      <c r="A19" s="137">
        <f>Wording_Ranks!A3</f>
        <v/>
      </c>
      <c r="B19" s="124">
        <f>Wording_Ranks!B3</f>
        <v/>
      </c>
      <c r="C19" s="149">
        <f>IF(OR(Wording_Ranks!F3="Not covered",Wording_Ranks!F3="Child-only"),$C$12,INDEX($C$7:$C$11,Wording_Ranks!E3))</f>
        <v/>
      </c>
      <c r="D19" s="149">
        <f>IF(OR(Wording_Ranks!H3="Not covered",Wording_Ranks!H3="Child-only"),$C$12,INDEX($C$7:$C$11,Wording_Ranks!G3))</f>
        <v/>
      </c>
      <c r="E19" s="149">
        <f>IF(OR(Wording_Ranks!J3="Not covered",Wording_Ranks!J3="Child-only"),$C$12,INDEX($C$7:$C$11,Wording_Ranks!I3))</f>
        <v/>
      </c>
      <c r="F19" s="149">
        <f>IF(OR(Wording_Ranks!M3="Not covered",Wording_Ranks!M3="Child-only"),$C$12,INDEX($C$7:$C$11,Wording_Ranks!L3))</f>
        <v/>
      </c>
      <c r="G19" s="149">
        <f>IF(OR(Wording_Ranks!O3="Not covered",Wording_Ranks!O3="Child-only"),$C$12,INDEX($C$7:$C$11,Wording_Ranks!N3))</f>
        <v/>
      </c>
    </row>
    <row r="20" ht="15" customHeight="1" s="99">
      <c r="A20" s="137">
        <f>Wording_Ranks!A4</f>
        <v/>
      </c>
      <c r="B20" s="124">
        <f>Wording_Ranks!B4</f>
        <v/>
      </c>
      <c r="C20" s="149">
        <f>IF(OR(Wording_Ranks!F4="Not covered",Wording_Ranks!F4="Child-only"),$C$12,INDEX($C$7:$C$11,Wording_Ranks!E4))</f>
        <v/>
      </c>
      <c r="D20" s="149">
        <f>IF(OR(Wording_Ranks!H4="Not covered",Wording_Ranks!H4="Child-only"),$C$12,INDEX($C$7:$C$11,Wording_Ranks!G4))</f>
        <v/>
      </c>
      <c r="E20" s="149">
        <f>IF(OR(Wording_Ranks!J4="Not covered",Wording_Ranks!J4="Child-only"),$C$12,INDEX($C$7:$C$11,Wording_Ranks!I4))</f>
        <v/>
      </c>
      <c r="F20" s="149">
        <f>IF(OR(Wording_Ranks!M4="Not covered",Wording_Ranks!M4="Child-only"),$C$12,INDEX($C$7:$C$11,Wording_Ranks!L4))</f>
        <v/>
      </c>
      <c r="G20" s="149">
        <f>IF(OR(Wording_Ranks!O4="Not covered",Wording_Ranks!O4="Child-only"),$C$12,INDEX($C$7:$C$11,Wording_Ranks!N4))</f>
        <v/>
      </c>
    </row>
    <row r="21" ht="15" customHeight="1" s="99">
      <c r="A21" s="137">
        <f>Wording_Ranks!A5</f>
        <v/>
      </c>
      <c r="B21" s="124">
        <f>Wording_Ranks!B5</f>
        <v/>
      </c>
      <c r="C21" s="149">
        <f>IF(OR(Wording_Ranks!F5="Not covered",Wording_Ranks!F5="Child-only"),$C$12,INDEX($C$7:$C$11,Wording_Ranks!E5))</f>
        <v/>
      </c>
      <c r="D21" s="149">
        <f>IF(OR(Wording_Ranks!H5="Not covered",Wording_Ranks!H5="Child-only"),$C$12,INDEX($C$7:$C$11,Wording_Ranks!G5))</f>
        <v/>
      </c>
      <c r="E21" s="149">
        <f>IF(OR(Wording_Ranks!J5="Not covered",Wording_Ranks!J5="Child-only"),$C$12,INDEX($C$7:$C$11,Wording_Ranks!I5))</f>
        <v/>
      </c>
      <c r="F21" s="149">
        <f>IF(OR(Wording_Ranks!M5="Not covered",Wording_Ranks!M5="Child-only"),$C$12,INDEX($C$7:$C$11,Wording_Ranks!L5))</f>
        <v/>
      </c>
      <c r="G21" s="149">
        <f>IF(OR(Wording_Ranks!O5="Not covered",Wording_Ranks!O5="Child-only"),$C$12,INDEX($C$7:$C$11,Wording_Ranks!N5))</f>
        <v/>
      </c>
    </row>
    <row r="22" ht="15" customHeight="1" s="99">
      <c r="A22" s="137">
        <f>Wording_Ranks!A6</f>
        <v/>
      </c>
      <c r="B22" s="124">
        <f>Wording_Ranks!B6</f>
        <v/>
      </c>
      <c r="C22" s="149">
        <f>IF(OR(Wording_Ranks!F6="Not covered",Wording_Ranks!F6="Child-only"),$C$12,INDEX($C$7:$C$11,Wording_Ranks!E6))</f>
        <v/>
      </c>
      <c r="D22" s="149">
        <f>IF(OR(Wording_Ranks!H6="Not covered",Wording_Ranks!H6="Child-only"),$C$12,INDEX($C$7:$C$11,Wording_Ranks!G6))</f>
        <v/>
      </c>
      <c r="E22" s="149">
        <f>IF(OR(Wording_Ranks!J6="Not covered",Wording_Ranks!J6="Child-only"),$C$12,INDEX($C$7:$C$11,Wording_Ranks!I6))</f>
        <v/>
      </c>
      <c r="F22" s="149">
        <f>IF(OR(Wording_Ranks!M6="Not covered",Wording_Ranks!M6="Child-only"),$C$12,INDEX($C$7:$C$11,Wording_Ranks!L6))</f>
        <v/>
      </c>
      <c r="G22" s="149">
        <f>IF(OR(Wording_Ranks!O6="Not covered",Wording_Ranks!O6="Child-only"),$C$12,INDEX($C$7:$C$11,Wording_Ranks!N6))</f>
        <v/>
      </c>
    </row>
    <row r="23" ht="15" customHeight="1" s="99">
      <c r="A23" s="137">
        <f>Wording_Ranks!A7</f>
        <v/>
      </c>
      <c r="B23" s="124">
        <f>Wording_Ranks!B7</f>
        <v/>
      </c>
      <c r="C23" s="149">
        <f>IF(OR(Wording_Ranks!F7="Not covered",Wording_Ranks!F7="Child-only"),$C$12,INDEX($C$7:$C$11,Wording_Ranks!E7))</f>
        <v/>
      </c>
      <c r="D23" s="149">
        <f>IF(OR(Wording_Ranks!H7="Not covered",Wording_Ranks!H7="Child-only"),$C$12,INDEX($C$7:$C$11,Wording_Ranks!G7))</f>
        <v/>
      </c>
      <c r="E23" s="149">
        <f>IF(OR(Wording_Ranks!J7="Not covered",Wording_Ranks!J7="Child-only"),$C$12,INDEX($C$7:$C$11,Wording_Ranks!I7))</f>
        <v/>
      </c>
      <c r="F23" s="149">
        <f>IF(OR(Wording_Ranks!M7="Not covered",Wording_Ranks!M7="Child-only"),$C$12,INDEX($C$7:$C$11,Wording_Ranks!L7))</f>
        <v/>
      </c>
      <c r="G23" s="149">
        <f>IF(OR(Wording_Ranks!O7="Not covered",Wording_Ranks!O7="Child-only"),$C$12,INDEX($C$7:$C$11,Wording_Ranks!N7))</f>
        <v/>
      </c>
    </row>
    <row r="24" ht="15" customHeight="1" s="99">
      <c r="A24" s="137">
        <f>Wording_Ranks!A8</f>
        <v/>
      </c>
      <c r="B24" s="124">
        <f>Wording_Ranks!B8</f>
        <v/>
      </c>
      <c r="C24" s="149">
        <f>IF(OR(Wording_Ranks!F8="Not covered",Wording_Ranks!F8="Child-only"),$C$12,INDEX($C$7:$C$11,Wording_Ranks!E8))</f>
        <v/>
      </c>
      <c r="D24" s="149">
        <f>IF(OR(Wording_Ranks!H8="Not covered",Wording_Ranks!H8="Child-only"),$C$12,INDEX($C$7:$C$11,Wording_Ranks!G8))</f>
        <v/>
      </c>
      <c r="E24" s="149">
        <f>IF(OR(Wording_Ranks!J8="Not covered",Wording_Ranks!J8="Child-only"),$C$12,INDEX($C$7:$C$11,Wording_Ranks!I8))</f>
        <v/>
      </c>
      <c r="F24" s="149">
        <f>IF(OR(Wording_Ranks!M8="Not covered",Wording_Ranks!M8="Child-only"),$C$12,INDEX($C$7:$C$11,Wording_Ranks!L8))</f>
        <v/>
      </c>
      <c r="G24" s="149">
        <f>IF(OR(Wording_Ranks!O8="Not covered",Wording_Ranks!O8="Child-only"),$C$12,INDEX($C$7:$C$11,Wording_Ranks!N8))</f>
        <v/>
      </c>
    </row>
    <row r="25" ht="15" customHeight="1" s="99">
      <c r="A25" s="137">
        <f>Wording_Ranks!A9</f>
        <v/>
      </c>
      <c r="B25" s="124">
        <f>Wording_Ranks!B9</f>
        <v/>
      </c>
      <c r="C25" s="149">
        <f>IF(OR(Wording_Ranks!F9="Not covered",Wording_Ranks!F9="Child-only"),$C$12,INDEX($C$7:$C$11,Wording_Ranks!E9))</f>
        <v/>
      </c>
      <c r="D25" s="149">
        <f>IF(OR(Wording_Ranks!H9="Not covered",Wording_Ranks!H9="Child-only"),$C$12,INDEX($C$7:$C$11,Wording_Ranks!G9))</f>
        <v/>
      </c>
      <c r="E25" s="149">
        <f>IF(OR(Wording_Ranks!J9="Not covered",Wording_Ranks!J9="Child-only"),$C$12,INDEX($C$7:$C$11,Wording_Ranks!I9))</f>
        <v/>
      </c>
      <c r="F25" s="149">
        <f>IF(OR(Wording_Ranks!M9="Not covered",Wording_Ranks!M9="Child-only"),$C$12,INDEX($C$7:$C$11,Wording_Ranks!L9))</f>
        <v/>
      </c>
      <c r="G25" s="149">
        <f>IF(OR(Wording_Ranks!O9="Not covered",Wording_Ranks!O9="Child-only"),$C$12,INDEX($C$7:$C$11,Wording_Ranks!N9))</f>
        <v/>
      </c>
    </row>
    <row r="26" ht="15" customHeight="1" s="99">
      <c r="A26" s="137">
        <f>Wording_Ranks!A10</f>
        <v/>
      </c>
      <c r="B26" s="124">
        <f>Wording_Ranks!B10</f>
        <v/>
      </c>
      <c r="C26" s="149">
        <f>IF(OR(Wording_Ranks!F10="Not covered",Wording_Ranks!F10="Child-only"),$C$12,INDEX($C$7:$C$11,Wording_Ranks!E10))</f>
        <v/>
      </c>
      <c r="D26" s="149">
        <f>IF(OR(Wording_Ranks!H10="Not covered",Wording_Ranks!H10="Child-only"),$C$12,INDEX($C$7:$C$11,Wording_Ranks!G10))</f>
        <v/>
      </c>
      <c r="E26" s="149">
        <f>IF(OR(Wording_Ranks!J10="Not covered",Wording_Ranks!J10="Child-only"),$C$12,INDEX($C$7:$C$11,Wording_Ranks!I10))</f>
        <v/>
      </c>
      <c r="F26" s="149">
        <f>IF(OR(Wording_Ranks!M10="Not covered",Wording_Ranks!M10="Child-only"),$C$12,INDEX($C$7:$C$11,Wording_Ranks!L10))</f>
        <v/>
      </c>
      <c r="G26" s="149">
        <f>IF(OR(Wording_Ranks!O10="Not covered",Wording_Ranks!O10="Child-only"),$C$12,INDEX($C$7:$C$11,Wording_Ranks!N10))</f>
        <v/>
      </c>
    </row>
    <row r="27" ht="15" customHeight="1" s="99">
      <c r="A27" s="137">
        <f>Wording_Ranks!A11</f>
        <v/>
      </c>
      <c r="B27" s="124">
        <f>Wording_Ranks!B11</f>
        <v/>
      </c>
      <c r="C27" s="149">
        <f>IF(OR(Wording_Ranks!F11="Not covered",Wording_Ranks!F11="Child-only"),$C$12,INDEX($C$7:$C$11,Wording_Ranks!E11))</f>
        <v/>
      </c>
      <c r="D27" s="149">
        <f>IF(OR(Wording_Ranks!H11="Not covered",Wording_Ranks!H11="Child-only"),$C$12,INDEX($C$7:$C$11,Wording_Ranks!G11))</f>
        <v/>
      </c>
      <c r="E27" s="149">
        <f>IF(OR(Wording_Ranks!J11="Not covered",Wording_Ranks!J11="Child-only"),$C$12,INDEX($C$7:$C$11,Wording_Ranks!I11))</f>
        <v/>
      </c>
      <c r="F27" s="149">
        <f>IF(OR(Wording_Ranks!M11="Not covered",Wording_Ranks!M11="Child-only"),$C$12,INDEX($C$7:$C$11,Wording_Ranks!L11))</f>
        <v/>
      </c>
      <c r="G27" s="149">
        <f>IF(OR(Wording_Ranks!O11="Not covered",Wording_Ranks!O11="Child-only"),$C$12,INDEX($C$7:$C$11,Wording_Ranks!N11))</f>
        <v/>
      </c>
    </row>
    <row r="28" ht="15" customHeight="1" s="99">
      <c r="A28" s="137">
        <f>Wording_Ranks!A12</f>
        <v/>
      </c>
      <c r="B28" s="124">
        <f>Wording_Ranks!B12</f>
        <v/>
      </c>
      <c r="C28" s="149">
        <f>IF(OR(Wording_Ranks!F12="Not covered",Wording_Ranks!F12="Child-only"),$C$12,INDEX($C$7:$C$11,Wording_Ranks!E12))</f>
        <v/>
      </c>
      <c r="D28" s="149">
        <f>IF(OR(Wording_Ranks!H12="Not covered",Wording_Ranks!H12="Child-only"),$C$12,INDEX($C$7:$C$11,Wording_Ranks!G12))</f>
        <v/>
      </c>
      <c r="E28" s="149">
        <f>IF(OR(Wording_Ranks!J12="Not covered",Wording_Ranks!J12="Child-only"),$C$12,INDEX($C$7:$C$11,Wording_Ranks!I12))</f>
        <v/>
      </c>
      <c r="F28" s="149">
        <f>IF(OR(Wording_Ranks!M12="Not covered",Wording_Ranks!M12="Child-only"),$C$12,INDEX($C$7:$C$11,Wording_Ranks!L12))</f>
        <v/>
      </c>
      <c r="G28" s="149">
        <f>IF(OR(Wording_Ranks!O12="Not covered",Wording_Ranks!O12="Child-only"),$C$12,INDEX($C$7:$C$11,Wording_Ranks!N12))</f>
        <v/>
      </c>
    </row>
    <row r="29" ht="15" customHeight="1" s="99">
      <c r="A29" s="137">
        <f>Wording_Ranks!A13</f>
        <v/>
      </c>
      <c r="B29" s="124">
        <f>Wording_Ranks!B13</f>
        <v/>
      </c>
      <c r="C29" s="149">
        <f>IF(OR(Wording_Ranks!F13="Not covered",Wording_Ranks!F13="Child-only"),$C$12,INDEX($C$7:$C$11,Wording_Ranks!E13))</f>
        <v/>
      </c>
      <c r="D29" s="149">
        <f>IF(OR(Wording_Ranks!H13="Not covered",Wording_Ranks!H13="Child-only"),$C$12,INDEX($C$7:$C$11,Wording_Ranks!G13))</f>
        <v/>
      </c>
      <c r="E29" s="149">
        <f>IF(OR(Wording_Ranks!J13="Not covered",Wording_Ranks!J13="Child-only"),$C$12,INDEX($C$7:$C$11,Wording_Ranks!I13))</f>
        <v/>
      </c>
      <c r="F29" s="149">
        <f>IF(OR(Wording_Ranks!M13="Not covered",Wording_Ranks!M13="Child-only"),$C$12,INDEX($C$7:$C$11,Wording_Ranks!L13))</f>
        <v/>
      </c>
      <c r="G29" s="149">
        <f>IF(OR(Wording_Ranks!O13="Not covered",Wording_Ranks!O13="Child-only"),$C$12,INDEX($C$7:$C$11,Wording_Ranks!N13))</f>
        <v/>
      </c>
    </row>
    <row r="30" ht="15" customHeight="1" s="99">
      <c r="A30" s="137">
        <f>Wording_Ranks!A14</f>
        <v/>
      </c>
      <c r="B30" s="124">
        <f>Wording_Ranks!B14</f>
        <v/>
      </c>
      <c r="C30" s="149">
        <f>IF(OR(Wording_Ranks!F14="Not covered",Wording_Ranks!F14="Child-only"),$C$12,INDEX($C$7:$C$11,Wording_Ranks!E14))</f>
        <v/>
      </c>
      <c r="D30" s="149">
        <f>IF(OR(Wording_Ranks!H14="Not covered",Wording_Ranks!H14="Child-only"),$C$12,INDEX($C$7:$C$11,Wording_Ranks!G14))</f>
        <v/>
      </c>
      <c r="E30" s="149">
        <f>IF(OR(Wording_Ranks!J14="Not covered",Wording_Ranks!J14="Child-only"),$C$12,INDEX($C$7:$C$11,Wording_Ranks!I14))</f>
        <v/>
      </c>
      <c r="F30" s="149">
        <f>IF(OR(Wording_Ranks!M14="Not covered",Wording_Ranks!M14="Child-only"),$C$12,INDEX($C$7:$C$11,Wording_Ranks!L14))</f>
        <v/>
      </c>
      <c r="G30" s="149">
        <f>IF(OR(Wording_Ranks!O14="Not covered",Wording_Ranks!O14="Child-only"),$C$12,INDEX($C$7:$C$11,Wording_Ranks!N14))</f>
        <v/>
      </c>
    </row>
    <row r="31" ht="15" customHeight="1" s="99">
      <c r="A31" s="137">
        <f>Wording_Ranks!A15</f>
        <v/>
      </c>
      <c r="B31" s="124">
        <f>Wording_Ranks!B15</f>
        <v/>
      </c>
      <c r="C31" s="149">
        <f>IF(OR(Wording_Ranks!F15="Not covered",Wording_Ranks!F15="Child-only"),$C$12,INDEX($C$7:$C$11,Wording_Ranks!E15))</f>
        <v/>
      </c>
      <c r="D31" s="149">
        <f>IF(OR(Wording_Ranks!H15="Not covered",Wording_Ranks!H15="Child-only"),$C$12,INDEX($C$7:$C$11,Wording_Ranks!G15))</f>
        <v/>
      </c>
      <c r="E31" s="149">
        <f>IF(OR(Wording_Ranks!J15="Not covered",Wording_Ranks!J15="Child-only"),$C$12,INDEX($C$7:$C$11,Wording_Ranks!I15))</f>
        <v/>
      </c>
      <c r="F31" s="149">
        <f>IF(OR(Wording_Ranks!M15="Not covered",Wording_Ranks!M15="Child-only"),$C$12,INDEX($C$7:$C$11,Wording_Ranks!L15))</f>
        <v/>
      </c>
      <c r="G31" s="149">
        <f>IF(OR(Wording_Ranks!O15="Not covered",Wording_Ranks!O15="Child-only"),$C$12,INDEX($C$7:$C$11,Wording_Ranks!N15))</f>
        <v/>
      </c>
    </row>
    <row r="32" ht="15" customHeight="1" s="99">
      <c r="A32" s="137">
        <f>Wording_Ranks!A16</f>
        <v/>
      </c>
      <c r="B32" s="124">
        <f>Wording_Ranks!B16</f>
        <v/>
      </c>
      <c r="C32" s="149">
        <f>IF(OR(Wording_Ranks!F16="Not covered",Wording_Ranks!F16="Child-only"),$C$12,INDEX($C$7:$C$11,Wording_Ranks!E16))</f>
        <v/>
      </c>
      <c r="D32" s="149">
        <f>IF(OR(Wording_Ranks!H16="Not covered",Wording_Ranks!H16="Child-only"),$C$12,INDEX($C$7:$C$11,Wording_Ranks!G16))</f>
        <v/>
      </c>
      <c r="E32" s="149">
        <f>IF(OR(Wording_Ranks!J16="Not covered",Wording_Ranks!J16="Child-only"),$C$12,INDEX($C$7:$C$11,Wording_Ranks!I16))</f>
        <v/>
      </c>
      <c r="F32" s="149">
        <f>IF(OR(Wording_Ranks!M16="Not covered",Wording_Ranks!M16="Child-only"),$C$12,INDEX($C$7:$C$11,Wording_Ranks!L16))</f>
        <v/>
      </c>
      <c r="G32" s="149">
        <f>IF(OR(Wording_Ranks!O16="Not covered",Wording_Ranks!O16="Child-only"),$C$12,INDEX($C$7:$C$11,Wording_Ranks!N16))</f>
        <v/>
      </c>
    </row>
    <row r="33" ht="15" customHeight="1" s="99">
      <c r="A33" s="137">
        <f>Wording_Ranks!A17</f>
        <v/>
      </c>
      <c r="B33" s="124">
        <f>Wording_Ranks!B17</f>
        <v/>
      </c>
      <c r="C33" s="149">
        <f>IF(OR(Wording_Ranks!F17="Not covered",Wording_Ranks!F17="Child-only"),$C$12,INDEX($C$7:$C$11,Wording_Ranks!E17))</f>
        <v/>
      </c>
      <c r="D33" s="149">
        <f>IF(OR(Wording_Ranks!H17="Not covered",Wording_Ranks!H17="Child-only"),$C$12,INDEX($C$7:$C$11,Wording_Ranks!G17))</f>
        <v/>
      </c>
      <c r="E33" s="149">
        <f>IF(OR(Wording_Ranks!J17="Not covered",Wording_Ranks!J17="Child-only"),$C$12,INDEX($C$7:$C$11,Wording_Ranks!I17))</f>
        <v/>
      </c>
      <c r="F33" s="149">
        <f>IF(OR(Wording_Ranks!M17="Not covered",Wording_Ranks!M17="Child-only"),$C$12,INDEX($C$7:$C$11,Wording_Ranks!L17))</f>
        <v/>
      </c>
      <c r="G33" s="149">
        <f>IF(OR(Wording_Ranks!O17="Not covered",Wording_Ranks!O17="Child-only"),$C$12,INDEX($C$7:$C$11,Wording_Ranks!N17))</f>
        <v/>
      </c>
    </row>
    <row r="34" ht="15" customHeight="1" s="99">
      <c r="A34" s="137">
        <f>Wording_Ranks!A18</f>
        <v/>
      </c>
      <c r="B34" s="124">
        <f>Wording_Ranks!B18</f>
        <v/>
      </c>
      <c r="C34" s="149">
        <f>IF(OR(Wording_Ranks!F18="Not covered",Wording_Ranks!F18="Child-only"),$C$12,INDEX($C$7:$C$11,Wording_Ranks!E18))</f>
        <v/>
      </c>
      <c r="D34" s="149">
        <f>IF(OR(Wording_Ranks!H18="Not covered",Wording_Ranks!H18="Child-only"),$C$12,INDEX($C$7:$C$11,Wording_Ranks!G18))</f>
        <v/>
      </c>
      <c r="E34" s="149">
        <f>IF(OR(Wording_Ranks!J18="Not covered",Wording_Ranks!J18="Child-only"),$C$12,INDEX($C$7:$C$11,Wording_Ranks!I18))</f>
        <v/>
      </c>
      <c r="F34" s="149">
        <f>IF(OR(Wording_Ranks!M18="Not covered",Wording_Ranks!M18="Child-only"),$C$12,INDEX($C$7:$C$11,Wording_Ranks!L18))</f>
        <v/>
      </c>
      <c r="G34" s="149">
        <f>IF(OR(Wording_Ranks!O18="Not covered",Wording_Ranks!O18="Child-only"),$C$12,INDEX($C$7:$C$11,Wording_Ranks!N18))</f>
        <v/>
      </c>
    </row>
    <row r="35" ht="15" customHeight="1" s="99">
      <c r="A35" s="137">
        <f>Wording_Ranks!A19</f>
        <v/>
      </c>
      <c r="B35" s="124">
        <f>Wording_Ranks!B19</f>
        <v/>
      </c>
      <c r="C35" s="149">
        <f>IF(OR(Wording_Ranks!F19="Not covered",Wording_Ranks!F19="Child-only"),$C$12,INDEX($C$7:$C$11,Wording_Ranks!E19))</f>
        <v/>
      </c>
      <c r="D35" s="149">
        <f>IF(OR(Wording_Ranks!H19="Not covered",Wording_Ranks!H19="Child-only"),$C$12,INDEX($C$7:$C$11,Wording_Ranks!G19))</f>
        <v/>
      </c>
      <c r="E35" s="149">
        <f>IF(OR(Wording_Ranks!J19="Not covered",Wording_Ranks!J19="Child-only"),$C$12,INDEX($C$7:$C$11,Wording_Ranks!I19))</f>
        <v/>
      </c>
      <c r="F35" s="149">
        <f>IF(OR(Wording_Ranks!M19="Not covered",Wording_Ranks!M19="Child-only"),$C$12,INDEX($C$7:$C$11,Wording_Ranks!L19))</f>
        <v/>
      </c>
      <c r="G35" s="149">
        <f>IF(OR(Wording_Ranks!O19="Not covered",Wording_Ranks!O19="Child-only"),$C$12,INDEX($C$7:$C$11,Wording_Ranks!N19))</f>
        <v/>
      </c>
    </row>
    <row r="36" ht="15" customHeight="1" s="99">
      <c r="A36" s="137">
        <f>Wording_Ranks!A20</f>
        <v/>
      </c>
      <c r="B36" s="124">
        <f>Wording_Ranks!B20</f>
        <v/>
      </c>
      <c r="C36" s="149">
        <f>IF(OR(Wording_Ranks!F20="Not covered",Wording_Ranks!F20="Child-only"),$C$12,INDEX($C$7:$C$11,Wording_Ranks!E20))</f>
        <v/>
      </c>
      <c r="D36" s="149">
        <f>IF(OR(Wording_Ranks!H20="Not covered",Wording_Ranks!H20="Child-only"),$C$12,INDEX($C$7:$C$11,Wording_Ranks!G20))</f>
        <v/>
      </c>
      <c r="E36" s="149">
        <f>IF(OR(Wording_Ranks!J20="Not covered",Wording_Ranks!J20="Child-only"),$C$12,INDEX($C$7:$C$11,Wording_Ranks!I20))</f>
        <v/>
      </c>
      <c r="F36" s="149">
        <f>IF(OR(Wording_Ranks!M20="Not covered",Wording_Ranks!M20="Child-only"),$C$12,INDEX($C$7:$C$11,Wording_Ranks!L20))</f>
        <v/>
      </c>
      <c r="G36" s="149">
        <f>IF(OR(Wording_Ranks!O20="Not covered",Wording_Ranks!O20="Child-only"),$C$12,INDEX($C$7:$C$11,Wording_Ranks!N20))</f>
        <v/>
      </c>
    </row>
    <row r="37" ht="15" customHeight="1" s="99">
      <c r="A37" s="137">
        <f>Wording_Ranks!A21</f>
        <v/>
      </c>
      <c r="B37" s="124">
        <f>Wording_Ranks!B21</f>
        <v/>
      </c>
      <c r="C37" s="149">
        <f>IF(OR(Wording_Ranks!F21="Not covered",Wording_Ranks!F21="Child-only"),$C$12,INDEX($C$7:$C$11,Wording_Ranks!E21))</f>
        <v/>
      </c>
      <c r="D37" s="149">
        <f>IF(OR(Wording_Ranks!H21="Not covered",Wording_Ranks!H21="Child-only"),$C$12,INDEX($C$7:$C$11,Wording_Ranks!G21))</f>
        <v/>
      </c>
      <c r="E37" s="149">
        <f>IF(OR(Wording_Ranks!J21="Not covered",Wording_Ranks!J21="Child-only"),$C$12,INDEX($C$7:$C$11,Wording_Ranks!I21))</f>
        <v/>
      </c>
      <c r="F37" s="149">
        <f>IF(OR(Wording_Ranks!M21="Not covered",Wording_Ranks!M21="Child-only"),$C$12,INDEX($C$7:$C$11,Wording_Ranks!L21))</f>
        <v/>
      </c>
      <c r="G37" s="149">
        <f>IF(OR(Wording_Ranks!O21="Not covered",Wording_Ranks!O21="Child-only"),$C$12,INDEX($C$7:$C$11,Wording_Ranks!N21))</f>
        <v/>
      </c>
    </row>
    <row r="38" ht="15" customHeight="1" s="99">
      <c r="A38" s="137">
        <f>Wording_Ranks!A22</f>
        <v/>
      </c>
      <c r="B38" s="124">
        <f>Wording_Ranks!B22</f>
        <v/>
      </c>
      <c r="C38" s="149">
        <f>IF(OR(Wording_Ranks!F22="Not covered",Wording_Ranks!F22="Child-only"),$C$12,INDEX($C$7:$C$11,Wording_Ranks!E22))</f>
        <v/>
      </c>
      <c r="D38" s="149">
        <f>IF(OR(Wording_Ranks!H22="Not covered",Wording_Ranks!H22="Child-only"),$C$12,INDEX($C$7:$C$11,Wording_Ranks!G22))</f>
        <v/>
      </c>
      <c r="E38" s="149">
        <f>IF(OR(Wording_Ranks!J22="Not covered",Wording_Ranks!J22="Child-only"),$C$12,INDEX($C$7:$C$11,Wording_Ranks!I22))</f>
        <v/>
      </c>
      <c r="F38" s="149">
        <f>IF(OR(Wording_Ranks!M22="Not covered",Wording_Ranks!M22="Child-only"),$C$12,INDEX($C$7:$C$11,Wording_Ranks!L22))</f>
        <v/>
      </c>
      <c r="G38" s="149">
        <f>IF(OR(Wording_Ranks!O22="Not covered",Wording_Ranks!O22="Child-only"),$C$12,INDEX($C$7:$C$11,Wording_Ranks!N22))</f>
        <v/>
      </c>
    </row>
    <row r="39" ht="15" customHeight="1" s="99">
      <c r="A39" s="137">
        <f>Wording_Ranks!A23</f>
        <v/>
      </c>
      <c r="B39" s="124">
        <f>Wording_Ranks!B23</f>
        <v/>
      </c>
      <c r="C39" s="149">
        <f>IF(OR(Wording_Ranks!F23="Not covered",Wording_Ranks!F23="Child-only"),$C$12,INDEX($C$7:$C$11,Wording_Ranks!E23))</f>
        <v/>
      </c>
      <c r="D39" s="149">
        <f>IF(OR(Wording_Ranks!H23="Not covered",Wording_Ranks!H23="Child-only"),$C$12,INDEX($C$7:$C$11,Wording_Ranks!G23))</f>
        <v/>
      </c>
      <c r="E39" s="149">
        <f>IF(OR(Wording_Ranks!J23="Not covered",Wording_Ranks!J23="Child-only"),$C$12,INDEX($C$7:$C$11,Wording_Ranks!I23))</f>
        <v/>
      </c>
      <c r="F39" s="149">
        <f>IF(OR(Wording_Ranks!M23="Not covered",Wording_Ranks!M23="Child-only"),$C$12,INDEX($C$7:$C$11,Wording_Ranks!L23))</f>
        <v/>
      </c>
      <c r="G39" s="149">
        <f>IF(OR(Wording_Ranks!O23="Not covered",Wording_Ranks!O23="Child-only"),$C$12,INDEX($C$7:$C$11,Wording_Ranks!N23))</f>
        <v/>
      </c>
    </row>
    <row r="40" ht="15" customHeight="1" s="99">
      <c r="A40" s="137">
        <f>Wording_Ranks!A24</f>
        <v/>
      </c>
      <c r="B40" s="124">
        <f>Wording_Ranks!B24</f>
        <v/>
      </c>
      <c r="C40" s="149">
        <f>IF(OR(Wording_Ranks!F24="Not covered",Wording_Ranks!F24="Child-only"),$C$12,INDEX($C$7:$C$11,Wording_Ranks!E24))</f>
        <v/>
      </c>
      <c r="D40" s="149">
        <f>IF(OR(Wording_Ranks!H24="Not covered",Wording_Ranks!H24="Child-only"),$C$12,INDEX($C$7:$C$11,Wording_Ranks!G24))</f>
        <v/>
      </c>
      <c r="E40" s="149">
        <f>IF(OR(Wording_Ranks!J24="Not covered",Wording_Ranks!J24="Child-only"),$C$12,INDEX($C$7:$C$11,Wording_Ranks!I24))</f>
        <v/>
      </c>
      <c r="F40" s="149">
        <f>IF(OR(Wording_Ranks!M24="Not covered",Wording_Ranks!M24="Child-only"),$C$12,INDEX($C$7:$C$11,Wording_Ranks!L24))</f>
        <v/>
      </c>
      <c r="G40" s="149">
        <f>IF(OR(Wording_Ranks!O24="Not covered",Wording_Ranks!O24="Child-only"),$C$12,INDEX($C$7:$C$11,Wording_Ranks!N24))</f>
        <v/>
      </c>
    </row>
    <row r="41" ht="15" customHeight="1" s="99">
      <c r="A41" s="137">
        <f>Wording_Ranks!A25</f>
        <v/>
      </c>
      <c r="B41" s="124">
        <f>Wording_Ranks!B25</f>
        <v/>
      </c>
      <c r="C41" s="149">
        <f>IF(OR(Wording_Ranks!F25="Not covered",Wording_Ranks!F25="Child-only"),$C$12,INDEX($C$7:$C$11,Wording_Ranks!E25))</f>
        <v/>
      </c>
      <c r="D41" s="149">
        <f>IF(OR(Wording_Ranks!H25="Not covered",Wording_Ranks!H25="Child-only"),$C$12,INDEX($C$7:$C$11,Wording_Ranks!G25))</f>
        <v/>
      </c>
      <c r="E41" s="149">
        <f>IF(OR(Wording_Ranks!J25="Not covered",Wording_Ranks!J25="Child-only"),$C$12,INDEX($C$7:$C$11,Wording_Ranks!I25))</f>
        <v/>
      </c>
      <c r="F41" s="149">
        <f>IF(OR(Wording_Ranks!M25="Not covered",Wording_Ranks!M25="Child-only"),$C$12,INDEX($C$7:$C$11,Wording_Ranks!L25))</f>
        <v/>
      </c>
      <c r="G41" s="149">
        <f>IF(OR(Wording_Ranks!O25="Not covered",Wording_Ranks!O25="Child-only"),$C$12,INDEX($C$7:$C$11,Wording_Ranks!N25))</f>
        <v/>
      </c>
    </row>
    <row r="42" ht="15" customHeight="1" s="99">
      <c r="A42" s="137">
        <f>Wording_Ranks!A26</f>
        <v/>
      </c>
      <c r="B42" s="124">
        <f>Wording_Ranks!B26</f>
        <v/>
      </c>
      <c r="C42" s="149">
        <f>IF(OR(Wording_Ranks!F26="Not covered",Wording_Ranks!F26="Child-only"),$C$12,INDEX($C$7:$C$11,Wording_Ranks!E26))</f>
        <v/>
      </c>
      <c r="D42" s="149">
        <f>IF(OR(Wording_Ranks!H26="Not covered",Wording_Ranks!H26="Child-only"),$C$12,INDEX($C$7:$C$11,Wording_Ranks!G26))</f>
        <v/>
      </c>
      <c r="E42" s="149">
        <f>IF(OR(Wording_Ranks!J26="Not covered",Wording_Ranks!J26="Child-only"),$C$12,INDEX($C$7:$C$11,Wording_Ranks!I26))</f>
        <v/>
      </c>
      <c r="F42" s="149">
        <f>IF(OR(Wording_Ranks!M26="Not covered",Wording_Ranks!M26="Child-only"),$C$12,INDEX($C$7:$C$11,Wording_Ranks!L26))</f>
        <v/>
      </c>
      <c r="G42" s="149">
        <f>IF(OR(Wording_Ranks!O26="Not covered",Wording_Ranks!O26="Child-only"),$C$12,INDEX($C$7:$C$11,Wording_Ranks!N26))</f>
        <v/>
      </c>
    </row>
    <row r="43" ht="15" customHeight="1" s="99">
      <c r="A43" s="137">
        <f>Wording_Ranks!A27</f>
        <v/>
      </c>
      <c r="B43" s="124">
        <f>Wording_Ranks!B27</f>
        <v/>
      </c>
      <c r="C43" s="149">
        <f>IF(OR(Wording_Ranks!F27="Not covered",Wording_Ranks!F27="Child-only"),$C$12,INDEX($C$7:$C$11,Wording_Ranks!E27))</f>
        <v/>
      </c>
      <c r="D43" s="149">
        <f>IF(OR(Wording_Ranks!H27="Not covered",Wording_Ranks!H27="Child-only"),$C$12,INDEX($C$7:$C$11,Wording_Ranks!G27))</f>
        <v/>
      </c>
      <c r="E43" s="149">
        <f>IF(OR(Wording_Ranks!J27="Not covered",Wording_Ranks!J27="Child-only"),$C$12,INDEX($C$7:$C$11,Wording_Ranks!I27))</f>
        <v/>
      </c>
      <c r="F43" s="149">
        <f>IF(OR(Wording_Ranks!M27="Not covered",Wording_Ranks!M27="Child-only"),$C$12,INDEX($C$7:$C$11,Wording_Ranks!L27))</f>
        <v/>
      </c>
      <c r="G43" s="149">
        <f>IF(OR(Wording_Ranks!O27="Not covered",Wording_Ranks!O27="Child-only"),$C$12,INDEX($C$7:$C$11,Wording_Ranks!N27))</f>
        <v/>
      </c>
    </row>
    <row r="44" ht="15" customHeight="1" s="99">
      <c r="A44" s="137">
        <f>Wording_Ranks!A28</f>
        <v/>
      </c>
      <c r="B44" s="124">
        <f>Wording_Ranks!B28</f>
        <v/>
      </c>
      <c r="C44" s="149">
        <f>IF(OR(Wording_Ranks!F28="Not covered",Wording_Ranks!F28="Child-only"),$C$12,INDEX($C$7:$C$11,Wording_Ranks!E28))</f>
        <v/>
      </c>
      <c r="D44" s="149">
        <f>IF(OR(Wording_Ranks!H28="Not covered",Wording_Ranks!H28="Child-only"),$C$12,INDEX($C$7:$C$11,Wording_Ranks!G28))</f>
        <v/>
      </c>
      <c r="E44" s="149">
        <f>IF(OR(Wording_Ranks!J28="Not covered",Wording_Ranks!J28="Child-only"),$C$12,INDEX($C$7:$C$11,Wording_Ranks!I28))</f>
        <v/>
      </c>
      <c r="F44" s="149">
        <f>IF(OR(Wording_Ranks!M28="Not covered",Wording_Ranks!M28="Child-only"),$C$12,INDEX($C$7:$C$11,Wording_Ranks!L28))</f>
        <v/>
      </c>
      <c r="G44" s="149">
        <f>IF(OR(Wording_Ranks!O28="Not covered",Wording_Ranks!O28="Child-only"),$C$12,INDEX($C$7:$C$11,Wording_Ranks!N28))</f>
        <v/>
      </c>
    </row>
    <row r="45" ht="15" customHeight="1" s="99">
      <c r="A45" s="137">
        <f>Wording_Ranks!A29</f>
        <v/>
      </c>
      <c r="B45" s="124">
        <f>Wording_Ranks!B29</f>
        <v/>
      </c>
      <c r="C45" s="149">
        <f>IF(OR(Wording_Ranks!F29="Not covered",Wording_Ranks!F29="Child-only"),$C$12,INDEX($C$7:$C$11,Wording_Ranks!E29))</f>
        <v/>
      </c>
      <c r="D45" s="149">
        <f>IF(OR(Wording_Ranks!H29="Not covered",Wording_Ranks!H29="Child-only"),$C$12,INDEX($C$7:$C$11,Wording_Ranks!G29))</f>
        <v/>
      </c>
      <c r="E45" s="149">
        <f>IF(OR(Wording_Ranks!J29="Not covered",Wording_Ranks!J29="Child-only"),$C$12,INDEX($C$7:$C$11,Wording_Ranks!I29))</f>
        <v/>
      </c>
      <c r="F45" s="149">
        <f>IF(OR(Wording_Ranks!M29="Not covered",Wording_Ranks!M29="Child-only"),$C$12,INDEX($C$7:$C$11,Wording_Ranks!L29))</f>
        <v/>
      </c>
      <c r="G45" s="149">
        <f>IF(OR(Wording_Ranks!O29="Not covered",Wording_Ranks!O29="Child-only"),$C$12,INDEX($C$7:$C$11,Wording_Ranks!N29))</f>
        <v/>
      </c>
    </row>
    <row r="46" ht="15" customHeight="1" s="99">
      <c r="A46" s="137">
        <f>Wording_Ranks!A30</f>
        <v/>
      </c>
      <c r="B46" s="124">
        <f>Wording_Ranks!B30</f>
        <v/>
      </c>
      <c r="C46" s="149">
        <f>IF(OR(Wording_Ranks!F30="Not covered",Wording_Ranks!F30="Child-only"),$C$12,INDEX($C$7:$C$11,Wording_Ranks!E30))</f>
        <v/>
      </c>
      <c r="D46" s="149">
        <f>IF(OR(Wording_Ranks!H30="Not covered",Wording_Ranks!H30="Child-only"),$C$12,INDEX($C$7:$C$11,Wording_Ranks!G30))</f>
        <v/>
      </c>
      <c r="E46" s="149">
        <f>IF(OR(Wording_Ranks!J30="Not covered",Wording_Ranks!J30="Child-only"),$C$12,INDEX($C$7:$C$11,Wording_Ranks!I30))</f>
        <v/>
      </c>
      <c r="F46" s="149">
        <f>IF(OR(Wording_Ranks!M30="Not covered",Wording_Ranks!M30="Child-only"),$C$12,INDEX($C$7:$C$11,Wording_Ranks!L30))</f>
        <v/>
      </c>
      <c r="G46" s="149">
        <f>IF(OR(Wording_Ranks!O30="Not covered",Wording_Ranks!O30="Child-only"),$C$12,INDEX($C$7:$C$11,Wording_Ranks!N30))</f>
        <v/>
      </c>
    </row>
    <row r="47" ht="15" customHeight="1" s="99">
      <c r="A47" s="137">
        <f>Wording_Ranks!A31</f>
        <v/>
      </c>
      <c r="B47" s="124">
        <f>Wording_Ranks!B31</f>
        <v/>
      </c>
      <c r="C47" s="149">
        <f>IF(OR(Wording_Ranks!F31="Not covered",Wording_Ranks!F31="Child-only"),$C$12,INDEX($C$7:$C$11,Wording_Ranks!E31))</f>
        <v/>
      </c>
      <c r="D47" s="149">
        <f>IF(OR(Wording_Ranks!H31="Not covered",Wording_Ranks!H31="Child-only"),$C$12,INDEX($C$7:$C$11,Wording_Ranks!G31))</f>
        <v/>
      </c>
      <c r="E47" s="149">
        <f>IF(OR(Wording_Ranks!J31="Not covered",Wording_Ranks!J31="Child-only"),$C$12,INDEX($C$7:$C$11,Wording_Ranks!I31))</f>
        <v/>
      </c>
      <c r="F47" s="149">
        <f>IF(OR(Wording_Ranks!M31="Not covered",Wording_Ranks!M31="Child-only"),$C$12,INDEX($C$7:$C$11,Wording_Ranks!L31))</f>
        <v/>
      </c>
      <c r="G47" s="149">
        <f>IF(OR(Wording_Ranks!O31="Not covered",Wording_Ranks!O31="Child-only"),$C$12,INDEX($C$7:$C$11,Wording_Ranks!N31))</f>
        <v/>
      </c>
    </row>
    <row r="48" ht="15" customHeight="1" s="99">
      <c r="A48" s="137">
        <f>Wording_Ranks!A32</f>
        <v/>
      </c>
      <c r="B48" s="124">
        <f>Wording_Ranks!B32</f>
        <v/>
      </c>
      <c r="C48" s="149">
        <f>IF(OR(Wording_Ranks!F32="Not covered",Wording_Ranks!F32="Child-only"),$C$12,INDEX($C$7:$C$11,Wording_Ranks!E32))</f>
        <v/>
      </c>
      <c r="D48" s="149">
        <f>IF(OR(Wording_Ranks!H32="Not covered",Wording_Ranks!H32="Child-only"),$C$12,INDEX($C$7:$C$11,Wording_Ranks!G32))</f>
        <v/>
      </c>
      <c r="E48" s="149">
        <f>IF(OR(Wording_Ranks!J32="Not covered",Wording_Ranks!J32="Child-only"),$C$12,INDEX($C$7:$C$11,Wording_Ranks!I32))</f>
        <v/>
      </c>
      <c r="F48" s="149">
        <f>IF(OR(Wording_Ranks!M32="Not covered",Wording_Ranks!M32="Child-only"),$C$12,INDEX($C$7:$C$11,Wording_Ranks!L32))</f>
        <v/>
      </c>
      <c r="G48" s="149">
        <f>IF(OR(Wording_Ranks!O32="Not covered",Wording_Ranks!O32="Child-only"),$C$12,INDEX($C$7:$C$11,Wording_Ranks!N32))</f>
        <v/>
      </c>
    </row>
    <row r="49" ht="15" customHeight="1" s="99">
      <c r="A49" s="137">
        <f>Wording_Ranks!A33</f>
        <v/>
      </c>
      <c r="B49" s="124">
        <f>Wording_Ranks!B33</f>
        <v/>
      </c>
      <c r="C49" s="149">
        <f>IF(OR(Wording_Ranks!F33="Not covered",Wording_Ranks!F33="Child-only"),$C$12,INDEX($C$7:$C$11,Wording_Ranks!E33))</f>
        <v/>
      </c>
      <c r="D49" s="149">
        <f>IF(OR(Wording_Ranks!H33="Not covered",Wording_Ranks!H33="Child-only"),$C$12,INDEX($C$7:$C$11,Wording_Ranks!G33))</f>
        <v/>
      </c>
      <c r="E49" s="149">
        <f>IF(OR(Wording_Ranks!J33="Not covered",Wording_Ranks!J33="Child-only"),$C$12,INDEX($C$7:$C$11,Wording_Ranks!I33))</f>
        <v/>
      </c>
      <c r="F49" s="149">
        <f>IF(OR(Wording_Ranks!M33="Not covered",Wording_Ranks!M33="Child-only"),$C$12,INDEX($C$7:$C$11,Wording_Ranks!L33))</f>
        <v/>
      </c>
      <c r="G49" s="149">
        <f>IF(OR(Wording_Ranks!O33="Not covered",Wording_Ranks!O33="Child-only"),$C$12,INDEX($C$7:$C$11,Wording_Ranks!N33))</f>
        <v/>
      </c>
    </row>
    <row r="50" ht="15" customHeight="1" s="99">
      <c r="A50" s="137">
        <f>Wording_Ranks!A34</f>
        <v/>
      </c>
      <c r="B50" s="124">
        <f>Wording_Ranks!B34</f>
        <v/>
      </c>
      <c r="C50" s="149">
        <f>IF(OR(Wording_Ranks!F34="Not covered",Wording_Ranks!F34="Child-only"),$C$12,INDEX($C$7:$C$11,Wording_Ranks!E34))</f>
        <v/>
      </c>
      <c r="D50" s="149">
        <f>IF(OR(Wording_Ranks!H34="Not covered",Wording_Ranks!H34="Child-only"),$C$12,INDEX($C$7:$C$11,Wording_Ranks!G34))</f>
        <v/>
      </c>
      <c r="E50" s="149">
        <f>IF(OR(Wording_Ranks!J34="Not covered",Wording_Ranks!J34="Child-only"),$C$12,INDEX($C$7:$C$11,Wording_Ranks!I34))</f>
        <v/>
      </c>
      <c r="F50" s="149">
        <f>IF(OR(Wording_Ranks!M34="Not covered",Wording_Ranks!M34="Child-only"),$C$12,INDEX($C$7:$C$11,Wording_Ranks!L34))</f>
        <v/>
      </c>
      <c r="G50" s="149">
        <f>IF(OR(Wording_Ranks!O34="Not covered",Wording_Ranks!O34="Child-only"),$C$12,INDEX($C$7:$C$11,Wording_Ranks!N34))</f>
        <v/>
      </c>
    </row>
    <row r="51" ht="15" customHeight="1" s="99">
      <c r="A51" s="137">
        <f>Wording_Ranks!A35</f>
        <v/>
      </c>
      <c r="B51" s="124">
        <f>Wording_Ranks!B35</f>
        <v/>
      </c>
      <c r="C51" s="149">
        <f>IF(OR(Wording_Ranks!F35="Not covered",Wording_Ranks!F35="Child-only"),$C$12,INDEX($C$7:$C$11,Wording_Ranks!E35))</f>
        <v/>
      </c>
      <c r="D51" s="149">
        <f>IF(OR(Wording_Ranks!H35="Not covered",Wording_Ranks!H35="Child-only"),$C$12,INDEX($C$7:$C$11,Wording_Ranks!G35))</f>
        <v/>
      </c>
      <c r="E51" s="149">
        <f>IF(OR(Wording_Ranks!J35="Not covered",Wording_Ranks!J35="Child-only"),$C$12,INDEX($C$7:$C$11,Wording_Ranks!I35))</f>
        <v/>
      </c>
      <c r="F51" s="149">
        <f>IF(OR(Wording_Ranks!M35="Not covered",Wording_Ranks!M35="Child-only"),$C$12,INDEX($C$7:$C$11,Wording_Ranks!L35))</f>
        <v/>
      </c>
      <c r="G51" s="149">
        <f>IF(OR(Wording_Ranks!O35="Not covered",Wording_Ranks!O35="Child-only"),$C$12,INDEX($C$7:$C$11,Wording_Ranks!N35))</f>
        <v/>
      </c>
    </row>
    <row r="52" ht="15" customHeight="1" s="99">
      <c r="A52" s="137">
        <f>Wording_Ranks!A36</f>
        <v/>
      </c>
      <c r="B52" s="124">
        <f>Wording_Ranks!B36</f>
        <v/>
      </c>
      <c r="C52" s="149">
        <f>IF(OR(Wording_Ranks!F36="Not covered",Wording_Ranks!F36="Child-only"),$C$12,INDEX($C$7:$C$11,Wording_Ranks!E36))</f>
        <v/>
      </c>
      <c r="D52" s="149">
        <f>IF(OR(Wording_Ranks!H36="Not covered",Wording_Ranks!H36="Child-only"),$C$12,INDEX($C$7:$C$11,Wording_Ranks!G36))</f>
        <v/>
      </c>
      <c r="E52" s="149">
        <f>IF(OR(Wording_Ranks!J36="Not covered",Wording_Ranks!J36="Child-only"),$C$12,INDEX($C$7:$C$11,Wording_Ranks!I36))</f>
        <v/>
      </c>
      <c r="F52" s="149">
        <f>IF(OR(Wording_Ranks!M36="Not covered",Wording_Ranks!M36="Child-only"),$C$12,INDEX($C$7:$C$11,Wording_Ranks!L36))</f>
        <v/>
      </c>
      <c r="G52" s="149">
        <f>IF(OR(Wording_Ranks!O36="Not covered",Wording_Ranks!O36="Child-only"),$C$12,INDEX($C$7:$C$11,Wording_Ranks!N36))</f>
        <v/>
      </c>
    </row>
    <row r="53" ht="15" customHeight="1" s="99">
      <c r="A53" s="137">
        <f>Wording_Ranks!A37</f>
        <v/>
      </c>
      <c r="B53" s="124">
        <f>Wording_Ranks!B37</f>
        <v/>
      </c>
      <c r="C53" s="149">
        <f>IF(OR(Wording_Ranks!F37="Not covered",Wording_Ranks!F37="Child-only"),$C$12,INDEX($C$7:$C$11,Wording_Ranks!E37))</f>
        <v/>
      </c>
      <c r="D53" s="149">
        <f>IF(OR(Wording_Ranks!H37="Not covered",Wording_Ranks!H37="Child-only"),$C$12,INDEX($C$7:$C$11,Wording_Ranks!G37))</f>
        <v/>
      </c>
      <c r="E53" s="149">
        <f>IF(OR(Wording_Ranks!J37="Not covered",Wording_Ranks!J37="Child-only"),$C$12,INDEX($C$7:$C$11,Wording_Ranks!I37))</f>
        <v/>
      </c>
      <c r="F53" s="149">
        <f>IF(OR(Wording_Ranks!M37="Not covered",Wording_Ranks!M37="Child-only"),$C$12,INDEX($C$7:$C$11,Wording_Ranks!L37))</f>
        <v/>
      </c>
      <c r="G53" s="149">
        <f>IF(OR(Wording_Ranks!O37="Not covered",Wording_Ranks!O37="Child-only"),$C$12,INDEX($C$7:$C$11,Wording_Ranks!N37))</f>
        <v/>
      </c>
    </row>
    <row r="54" ht="15" customHeight="1" s="99">
      <c r="A54" s="137">
        <f>Wording_Ranks!A38</f>
        <v/>
      </c>
      <c r="B54" s="124">
        <f>Wording_Ranks!B38</f>
        <v/>
      </c>
      <c r="C54" s="149">
        <f>IF(OR(Wording_Ranks!F38="Not covered",Wording_Ranks!F38="Child-only"),$C$12,INDEX($C$7:$C$11,Wording_Ranks!E38))</f>
        <v/>
      </c>
      <c r="D54" s="149">
        <f>IF(OR(Wording_Ranks!H38="Not covered",Wording_Ranks!H38="Child-only"),$C$12,INDEX($C$7:$C$11,Wording_Ranks!G38))</f>
        <v/>
      </c>
      <c r="E54" s="149">
        <f>IF(OR(Wording_Ranks!J38="Not covered",Wording_Ranks!J38="Child-only"),$C$12,INDEX($C$7:$C$11,Wording_Ranks!I38))</f>
        <v/>
      </c>
      <c r="F54" s="149">
        <f>IF(OR(Wording_Ranks!M38="Not covered",Wording_Ranks!M38="Child-only"),$C$12,INDEX($C$7:$C$11,Wording_Ranks!L38))</f>
        <v/>
      </c>
      <c r="G54" s="149">
        <f>IF(OR(Wording_Ranks!O38="Not covered",Wording_Ranks!O38="Child-only"),$C$12,INDEX($C$7:$C$11,Wording_Ranks!N38))</f>
        <v/>
      </c>
    </row>
    <row r="55" ht="15" customHeight="1" s="99">
      <c r="A55" s="137">
        <f>Wording_Ranks!A39</f>
        <v/>
      </c>
      <c r="B55" s="124">
        <f>Wording_Ranks!B39</f>
        <v/>
      </c>
      <c r="C55" s="149">
        <f>IF(OR(Wording_Ranks!F39="Not covered",Wording_Ranks!F39="Child-only"),$C$12,INDEX($C$7:$C$11,Wording_Ranks!E39))</f>
        <v/>
      </c>
      <c r="D55" s="149">
        <f>IF(OR(Wording_Ranks!H39="Not covered",Wording_Ranks!H39="Child-only"),$C$12,INDEX($C$7:$C$11,Wording_Ranks!G39))</f>
        <v/>
      </c>
      <c r="E55" s="149">
        <f>IF(OR(Wording_Ranks!J39="Not covered",Wording_Ranks!J39="Child-only"),$C$12,INDEX($C$7:$C$11,Wording_Ranks!I39))</f>
        <v/>
      </c>
      <c r="F55" s="149">
        <f>IF(OR(Wording_Ranks!M39="Not covered",Wording_Ranks!M39="Child-only"),$C$12,INDEX($C$7:$C$11,Wording_Ranks!L39))</f>
        <v/>
      </c>
      <c r="G55" s="149">
        <f>IF(OR(Wording_Ranks!O39="Not covered",Wording_Ranks!O39="Child-only"),$C$12,INDEX($C$7:$C$11,Wording_Ranks!N39))</f>
        <v/>
      </c>
    </row>
    <row r="56" ht="15" customHeight="1" s="99">
      <c r="A56" s="137">
        <f>Wording_Ranks!A40</f>
        <v/>
      </c>
      <c r="B56" s="124">
        <f>Wording_Ranks!B40</f>
        <v/>
      </c>
      <c r="C56" s="149">
        <f>IF(OR(Wording_Ranks!F40="Not covered",Wording_Ranks!F40="Child-only"),$C$12,INDEX($C$7:$C$11,Wording_Ranks!E40))</f>
        <v/>
      </c>
      <c r="D56" s="149">
        <f>IF(OR(Wording_Ranks!H40="Not covered",Wording_Ranks!H40="Child-only"),$C$12,INDEX($C$7:$C$11,Wording_Ranks!G40))</f>
        <v/>
      </c>
      <c r="E56" s="149">
        <f>IF(OR(Wording_Ranks!J40="Not covered",Wording_Ranks!J40="Child-only"),$C$12,INDEX($C$7:$C$11,Wording_Ranks!I40))</f>
        <v/>
      </c>
      <c r="F56" s="149">
        <f>IF(OR(Wording_Ranks!M40="Not covered",Wording_Ranks!M40="Child-only"),$C$12,INDEX($C$7:$C$11,Wording_Ranks!L40))</f>
        <v/>
      </c>
      <c r="G56" s="149">
        <f>IF(OR(Wording_Ranks!O40="Not covered",Wording_Ranks!O40="Child-only"),$C$12,INDEX($C$7:$C$11,Wording_Ranks!N40))</f>
        <v/>
      </c>
    </row>
    <row r="57" ht="15" customHeight="1" s="99">
      <c r="A57" s="137">
        <f>Wording_Ranks!A41</f>
        <v/>
      </c>
      <c r="B57" s="124">
        <f>Wording_Ranks!B41</f>
        <v/>
      </c>
      <c r="C57" s="149">
        <f>IF(OR(Wording_Ranks!F41="Not covered",Wording_Ranks!F41="Child-only"),$C$12,INDEX($C$7:$C$11,Wording_Ranks!E41))</f>
        <v/>
      </c>
      <c r="D57" s="149">
        <f>IF(OR(Wording_Ranks!H41="Not covered",Wording_Ranks!H41="Child-only"),$C$12,INDEX($C$7:$C$11,Wording_Ranks!G41))</f>
        <v/>
      </c>
      <c r="E57" s="149">
        <f>IF(OR(Wording_Ranks!J41="Not covered",Wording_Ranks!J41="Child-only"),$C$12,INDEX($C$7:$C$11,Wording_Ranks!I41))</f>
        <v/>
      </c>
      <c r="F57" s="149">
        <f>IF(OR(Wording_Ranks!M41="Not covered",Wording_Ranks!M41="Child-only"),$C$12,INDEX($C$7:$C$11,Wording_Ranks!L41))</f>
        <v/>
      </c>
      <c r="G57" s="149">
        <f>IF(OR(Wording_Ranks!O41="Not covered",Wording_Ranks!O41="Child-only"),$C$12,INDEX($C$7:$C$11,Wording_Ranks!N41))</f>
        <v/>
      </c>
    </row>
    <row r="58" ht="15" customHeight="1" s="99">
      <c r="A58" s="137">
        <f>Wording_Ranks!A42</f>
        <v/>
      </c>
      <c r="B58" s="124">
        <f>Wording_Ranks!B42</f>
        <v/>
      </c>
      <c r="C58" s="149">
        <f>IF(OR(Wording_Ranks!F42="Not covered",Wording_Ranks!F42="Child-only"),$C$12,INDEX($C$7:$C$11,Wording_Ranks!E42))</f>
        <v/>
      </c>
      <c r="D58" s="149">
        <f>IF(OR(Wording_Ranks!H42="Not covered",Wording_Ranks!H42="Child-only"),$C$12,INDEX($C$7:$C$11,Wording_Ranks!G42))</f>
        <v/>
      </c>
      <c r="E58" s="149">
        <f>IF(OR(Wording_Ranks!J42="Not covered",Wording_Ranks!J42="Child-only"),$C$12,INDEX($C$7:$C$11,Wording_Ranks!I42))</f>
        <v/>
      </c>
      <c r="F58" s="149">
        <f>IF(OR(Wording_Ranks!M42="Not covered",Wording_Ranks!M42="Child-only"),$C$12,INDEX($C$7:$C$11,Wording_Ranks!L42))</f>
        <v/>
      </c>
      <c r="G58" s="149">
        <f>IF(OR(Wording_Ranks!O42="Not covered",Wording_Ranks!O42="Child-only"),$C$12,INDEX($C$7:$C$11,Wording_Ranks!N42))</f>
        <v/>
      </c>
    </row>
    <row r="59" ht="15" customHeight="1" s="99">
      <c r="A59" s="137">
        <f>Wording_Ranks!A43</f>
        <v/>
      </c>
      <c r="B59" s="124">
        <f>Wording_Ranks!B43</f>
        <v/>
      </c>
      <c r="C59" s="149">
        <f>IF(OR(Wording_Ranks!F43="Not covered",Wording_Ranks!F43="Child-only"),$C$12,INDEX($C$7:$C$11,Wording_Ranks!E43))</f>
        <v/>
      </c>
      <c r="D59" s="149">
        <f>IF(OR(Wording_Ranks!H43="Not covered",Wording_Ranks!H43="Child-only"),$C$12,INDEX($C$7:$C$11,Wording_Ranks!G43))</f>
        <v/>
      </c>
      <c r="E59" s="149">
        <f>IF(OR(Wording_Ranks!J43="Not covered",Wording_Ranks!J43="Child-only"),$C$12,INDEX($C$7:$C$11,Wording_Ranks!I43))</f>
        <v/>
      </c>
      <c r="F59" s="149">
        <f>IF(OR(Wording_Ranks!M43="Not covered",Wording_Ranks!M43="Child-only"),$C$12,INDEX($C$7:$C$11,Wording_Ranks!L43))</f>
        <v/>
      </c>
      <c r="G59" s="149">
        <f>IF(OR(Wording_Ranks!O43="Not covered",Wording_Ranks!O43="Child-only"),$C$12,INDEX($C$7:$C$11,Wording_Ranks!N43))</f>
        <v/>
      </c>
    </row>
    <row r="60" ht="15" customHeight="1" s="99">
      <c r="A60" s="137">
        <f>Wording_Ranks!A44</f>
        <v/>
      </c>
      <c r="B60" s="124">
        <f>Wording_Ranks!B44</f>
        <v/>
      </c>
      <c r="C60" s="149">
        <f>IF(OR(Wording_Ranks!F44="Not covered",Wording_Ranks!F44="Child-only"),$C$12,INDEX($C$7:$C$11,Wording_Ranks!E44))</f>
        <v/>
      </c>
      <c r="D60" s="149">
        <f>IF(OR(Wording_Ranks!H44="Not covered",Wording_Ranks!H44="Child-only"),$C$12,INDEX($C$7:$C$11,Wording_Ranks!G44))</f>
        <v/>
      </c>
      <c r="E60" s="149">
        <f>IF(OR(Wording_Ranks!J44="Not covered",Wording_Ranks!J44="Child-only"),$C$12,INDEX($C$7:$C$11,Wording_Ranks!I44))</f>
        <v/>
      </c>
      <c r="F60" s="149">
        <f>IF(OR(Wording_Ranks!M44="Not covered",Wording_Ranks!M44="Child-only"),$C$12,INDEX($C$7:$C$11,Wording_Ranks!L44))</f>
        <v/>
      </c>
      <c r="G60" s="149">
        <f>IF(OR(Wording_Ranks!O44="Not covered",Wording_Ranks!O44="Child-only"),$C$12,INDEX($C$7:$C$11,Wording_Ranks!N44))</f>
        <v/>
      </c>
    </row>
    <row r="61" ht="15" customHeight="1" s="99">
      <c r="A61" s="137">
        <f>Wording_Ranks!A45</f>
        <v/>
      </c>
      <c r="B61" s="124">
        <f>Wording_Ranks!B45</f>
        <v/>
      </c>
      <c r="C61" s="149">
        <f>IF(OR(Wording_Ranks!F45="Not covered",Wording_Ranks!F45="Child-only"),$C$12,INDEX($C$7:$C$11,Wording_Ranks!E45))</f>
        <v/>
      </c>
      <c r="D61" s="149">
        <f>IF(OR(Wording_Ranks!H45="Not covered",Wording_Ranks!H45="Child-only"),$C$12,INDEX($C$7:$C$11,Wording_Ranks!G45))</f>
        <v/>
      </c>
      <c r="E61" s="149">
        <f>IF(OR(Wording_Ranks!J45="Not covered",Wording_Ranks!J45="Child-only"),$C$12,INDEX($C$7:$C$11,Wording_Ranks!I45))</f>
        <v/>
      </c>
      <c r="F61" s="149">
        <f>IF(OR(Wording_Ranks!M45="Not covered",Wording_Ranks!M45="Child-only"),$C$12,INDEX($C$7:$C$11,Wording_Ranks!L45))</f>
        <v/>
      </c>
      <c r="G61" s="149">
        <f>IF(OR(Wording_Ranks!O45="Not covered",Wording_Ranks!O45="Child-only"),$C$12,INDEX($C$7:$C$11,Wording_Ranks!N45))</f>
        <v/>
      </c>
    </row>
    <row r="62" ht="15" customHeight="1" s="99">
      <c r="A62" s="137">
        <f>Wording_Ranks!A46</f>
        <v/>
      </c>
      <c r="B62" s="124">
        <f>Wording_Ranks!B46</f>
        <v/>
      </c>
      <c r="C62" s="149">
        <f>IF(OR(Wording_Ranks!F46="Not covered",Wording_Ranks!F46="Child-only"),$C$12,INDEX($C$7:$C$11,Wording_Ranks!E46))</f>
        <v/>
      </c>
      <c r="D62" s="149">
        <f>IF(OR(Wording_Ranks!H46="Not covered",Wording_Ranks!H46="Child-only"),$C$12,INDEX($C$7:$C$11,Wording_Ranks!G46))</f>
        <v/>
      </c>
      <c r="E62" s="149">
        <f>IF(OR(Wording_Ranks!J46="Not covered",Wording_Ranks!J46="Child-only"),$C$12,INDEX($C$7:$C$11,Wording_Ranks!I46))</f>
        <v/>
      </c>
      <c r="F62" s="149">
        <f>IF(OR(Wording_Ranks!M46="Not covered",Wording_Ranks!M46="Child-only"),$C$12,INDEX($C$7:$C$11,Wording_Ranks!L46))</f>
        <v/>
      </c>
      <c r="G62" s="149">
        <f>IF(OR(Wording_Ranks!O46="Not covered",Wording_Ranks!O46="Child-only"),$C$12,INDEX($C$7:$C$11,Wording_Ranks!N46))</f>
        <v/>
      </c>
    </row>
    <row r="63" ht="15" customHeight="1" s="99">
      <c r="A63" s="137">
        <f>Wording_Ranks!A47</f>
        <v/>
      </c>
      <c r="B63" s="124">
        <f>Wording_Ranks!B47</f>
        <v/>
      </c>
      <c r="C63" s="149">
        <f>IF(OR(Wording_Ranks!F47="Not covered",Wording_Ranks!F47="Child-only"),$C$12,INDEX($C$7:$C$11,Wording_Ranks!E47))</f>
        <v/>
      </c>
      <c r="D63" s="149">
        <f>IF(OR(Wording_Ranks!H47="Not covered",Wording_Ranks!H47="Child-only"),$C$12,INDEX($C$7:$C$11,Wording_Ranks!G47))</f>
        <v/>
      </c>
      <c r="E63" s="149">
        <f>IF(OR(Wording_Ranks!J47="Not covered",Wording_Ranks!J47="Child-only"),$C$12,INDEX($C$7:$C$11,Wording_Ranks!I47))</f>
        <v/>
      </c>
      <c r="F63" s="149">
        <f>IF(OR(Wording_Ranks!M47="Not covered",Wording_Ranks!M47="Child-only"),$C$12,INDEX($C$7:$C$11,Wording_Ranks!L47))</f>
        <v/>
      </c>
      <c r="G63" s="149">
        <f>IF(OR(Wording_Ranks!O47="Not covered",Wording_Ranks!O47="Child-only"),$C$12,INDEX($C$7:$C$11,Wording_Ranks!N47))</f>
        <v/>
      </c>
    </row>
    <row r="64" ht="15" customHeight="1" s="99">
      <c r="A64" s="137">
        <f>Wording_Ranks!A48</f>
        <v/>
      </c>
      <c r="B64" s="124">
        <f>Wording_Ranks!B48</f>
        <v/>
      </c>
      <c r="C64" s="149">
        <f>IF(OR(Wording_Ranks!F48="Not covered",Wording_Ranks!F48="Child-only"),$C$12,INDEX($C$7:$C$11,Wording_Ranks!E48))</f>
        <v/>
      </c>
      <c r="D64" s="149">
        <f>IF(OR(Wording_Ranks!H48="Not covered",Wording_Ranks!H48="Child-only"),$C$12,INDEX($C$7:$C$11,Wording_Ranks!G48))</f>
        <v/>
      </c>
      <c r="E64" s="149">
        <f>IF(OR(Wording_Ranks!J48="Not covered",Wording_Ranks!J48="Child-only"),$C$12,INDEX($C$7:$C$11,Wording_Ranks!I48))</f>
        <v/>
      </c>
      <c r="F64" s="149">
        <f>IF(OR(Wording_Ranks!M48="Not covered",Wording_Ranks!M48="Child-only"),$C$12,INDEX($C$7:$C$11,Wording_Ranks!L48))</f>
        <v/>
      </c>
      <c r="G64" s="149">
        <f>IF(OR(Wording_Ranks!O48="Not covered",Wording_Ranks!O48="Child-only"),$C$12,INDEX($C$7:$C$11,Wording_Ranks!N48))</f>
        <v/>
      </c>
    </row>
    <row r="65" ht="15" customHeight="1" s="99">
      <c r="A65" s="137">
        <f>Wording_Ranks!A49</f>
        <v/>
      </c>
      <c r="B65" s="124">
        <f>Wording_Ranks!B49</f>
        <v/>
      </c>
      <c r="C65" s="149">
        <f>IF(OR(Wording_Ranks!F49="Not covered",Wording_Ranks!F49="Child-only"),$C$12,INDEX($C$7:$C$11,Wording_Ranks!E49))</f>
        <v/>
      </c>
      <c r="D65" s="149">
        <f>IF(OR(Wording_Ranks!H49="Not covered",Wording_Ranks!H49="Child-only"),$C$12,INDEX($C$7:$C$11,Wording_Ranks!G49))</f>
        <v/>
      </c>
      <c r="E65" s="149">
        <f>IF(OR(Wording_Ranks!J49="Not covered",Wording_Ranks!J49="Child-only"),$C$12,INDEX($C$7:$C$11,Wording_Ranks!I49))</f>
        <v/>
      </c>
      <c r="F65" s="149">
        <f>IF(OR(Wording_Ranks!M49="Not covered",Wording_Ranks!M49="Child-only"),$C$12,INDEX($C$7:$C$11,Wording_Ranks!L49))</f>
        <v/>
      </c>
      <c r="G65" s="149">
        <f>IF(OR(Wording_Ranks!O49="Not covered",Wording_Ranks!O49="Child-only"),$C$12,INDEX($C$7:$C$11,Wording_Ranks!N49))</f>
        <v/>
      </c>
    </row>
    <row r="66" ht="15" customHeight="1" s="99">
      <c r="A66" s="137">
        <f>Wording_Ranks!A50</f>
        <v/>
      </c>
      <c r="B66" s="124">
        <f>Wording_Ranks!B50</f>
        <v/>
      </c>
      <c r="C66" s="149">
        <f>IF(OR(Wording_Ranks!F50="Not covered",Wording_Ranks!F50="Child-only"),$C$12,INDEX($C$7:$C$11,Wording_Ranks!E50))</f>
        <v/>
      </c>
      <c r="D66" s="149">
        <f>IF(OR(Wording_Ranks!H50="Not covered",Wording_Ranks!H50="Child-only"),$C$12,INDEX($C$7:$C$11,Wording_Ranks!G50))</f>
        <v/>
      </c>
      <c r="E66" s="149">
        <f>IF(OR(Wording_Ranks!J50="Not covered",Wording_Ranks!J50="Child-only"),$C$12,INDEX($C$7:$C$11,Wording_Ranks!I50))</f>
        <v/>
      </c>
      <c r="F66" s="149">
        <f>IF(OR(Wording_Ranks!M50="Not covered",Wording_Ranks!M50="Child-only"),$C$12,INDEX($C$7:$C$11,Wording_Ranks!L50))</f>
        <v/>
      </c>
      <c r="G66" s="149">
        <f>IF(OR(Wording_Ranks!O50="Not covered",Wording_Ranks!O50="Child-only"),$C$12,INDEX($C$7:$C$11,Wording_Ranks!N50))</f>
        <v/>
      </c>
    </row>
    <row r="67" ht="15" customHeight="1" s="99">
      <c r="A67" s="137">
        <f>Wording_Ranks!A51</f>
        <v/>
      </c>
      <c r="B67" s="124">
        <f>Wording_Ranks!B51</f>
        <v/>
      </c>
      <c r="C67" s="149">
        <f>IF(OR(Wording_Ranks!F51="Not covered",Wording_Ranks!F51="Child-only"),$C$12,INDEX($C$7:$C$11,Wording_Ranks!E51))</f>
        <v/>
      </c>
      <c r="D67" s="149">
        <f>IF(OR(Wording_Ranks!H51="Not covered",Wording_Ranks!H51="Child-only"),$C$12,INDEX($C$7:$C$11,Wording_Ranks!G51))</f>
        <v/>
      </c>
      <c r="E67" s="149">
        <f>IF(OR(Wording_Ranks!J51="Not covered",Wording_Ranks!J51="Child-only"),$C$12,INDEX($C$7:$C$11,Wording_Ranks!I51))</f>
        <v/>
      </c>
      <c r="F67" s="149">
        <f>IF(OR(Wording_Ranks!M51="Not covered",Wording_Ranks!M51="Child-only"),$C$12,INDEX($C$7:$C$11,Wording_Ranks!L51))</f>
        <v/>
      </c>
      <c r="G67" s="149">
        <f>IF(OR(Wording_Ranks!O51="Not covered",Wording_Ranks!O51="Child-only"),$C$12,INDEX($C$7:$C$11,Wording_Ranks!N51))</f>
        <v/>
      </c>
    </row>
    <row r="68" ht="15" customHeight="1" s="99">
      <c r="A68" s="137">
        <f>Wording_Ranks!A52</f>
        <v/>
      </c>
      <c r="B68" s="124">
        <f>Wording_Ranks!B52</f>
        <v/>
      </c>
      <c r="C68" s="149">
        <f>IF(OR(Wording_Ranks!F52="Not covered",Wording_Ranks!F52="Child-only"),$C$12,INDEX($C$7:$C$11,Wording_Ranks!E52))</f>
        <v/>
      </c>
      <c r="D68" s="149">
        <f>IF(OR(Wording_Ranks!H52="Not covered",Wording_Ranks!H52="Child-only"),$C$12,INDEX($C$7:$C$11,Wording_Ranks!G52))</f>
        <v/>
      </c>
      <c r="E68" s="149">
        <f>IF(OR(Wording_Ranks!J52="Not covered",Wording_Ranks!J52="Child-only"),$C$12,INDEX($C$7:$C$11,Wording_Ranks!I52))</f>
        <v/>
      </c>
      <c r="F68" s="149">
        <f>IF(OR(Wording_Ranks!M52="Not covered",Wording_Ranks!M52="Child-only"),$C$12,INDEX($C$7:$C$11,Wording_Ranks!L52))</f>
        <v/>
      </c>
      <c r="G68" s="149">
        <f>IF(OR(Wording_Ranks!O52="Not covered",Wording_Ranks!O52="Child-only"),$C$12,INDEX($C$7:$C$11,Wording_Ranks!N52))</f>
        <v/>
      </c>
    </row>
    <row r="69" ht="15" customHeight="1" s="99">
      <c r="A69" s="137">
        <f>Wording_Ranks!A53</f>
        <v/>
      </c>
      <c r="B69" s="124">
        <f>Wording_Ranks!B53</f>
        <v/>
      </c>
      <c r="C69" s="149">
        <f>IF(OR(Wording_Ranks!F53="Not covered",Wording_Ranks!F53="Child-only"),$C$12,INDEX($C$7:$C$11,Wording_Ranks!E53))</f>
        <v/>
      </c>
      <c r="D69" s="149">
        <f>IF(OR(Wording_Ranks!H53="Not covered",Wording_Ranks!H53="Child-only"),$C$12,INDEX($C$7:$C$11,Wording_Ranks!G53))</f>
        <v/>
      </c>
      <c r="E69" s="149">
        <f>IF(OR(Wording_Ranks!J53="Not covered",Wording_Ranks!J53="Child-only"),$C$12,INDEX($C$7:$C$11,Wording_Ranks!I53))</f>
        <v/>
      </c>
      <c r="F69" s="149">
        <f>IF(OR(Wording_Ranks!M53="Not covered",Wording_Ranks!M53="Child-only"),$C$12,INDEX($C$7:$C$11,Wording_Ranks!L53))</f>
        <v/>
      </c>
      <c r="G69" s="149">
        <f>IF(OR(Wording_Ranks!O53="Not covered",Wording_Ranks!O53="Child-only"),$C$12,INDEX($C$7:$C$11,Wording_Ranks!N53))</f>
        <v/>
      </c>
    </row>
    <row r="70" ht="15" customHeight="1" s="99">
      <c r="A70" s="137">
        <f>Wording_Ranks!A54</f>
        <v/>
      </c>
      <c r="B70" s="124">
        <f>Wording_Ranks!B54</f>
        <v/>
      </c>
      <c r="C70" s="149">
        <f>IF(OR(Wording_Ranks!F54="Not covered",Wording_Ranks!F54="Child-only"),$C$12,INDEX($C$7:$C$11,Wording_Ranks!E54))</f>
        <v/>
      </c>
      <c r="D70" s="149">
        <f>IF(OR(Wording_Ranks!H54="Not covered",Wording_Ranks!H54="Child-only"),$C$12,INDEX($C$7:$C$11,Wording_Ranks!G54))</f>
        <v/>
      </c>
      <c r="E70" s="149">
        <f>IF(OR(Wording_Ranks!J54="Not covered",Wording_Ranks!J54="Child-only"),$C$12,INDEX($C$7:$C$11,Wording_Ranks!I54))</f>
        <v/>
      </c>
      <c r="F70" s="149">
        <f>IF(OR(Wording_Ranks!M54="Not covered",Wording_Ranks!M54="Child-only"),$C$12,INDEX($C$7:$C$11,Wording_Ranks!L54))</f>
        <v/>
      </c>
      <c r="G70" s="149">
        <f>IF(OR(Wording_Ranks!O54="Not covered",Wording_Ranks!O54="Child-only"),$C$12,INDEX($C$7:$C$11,Wording_Ranks!N54))</f>
        <v/>
      </c>
    </row>
    <row r="71" ht="15" customHeight="1" s="99">
      <c r="A71" s="137">
        <f>Wording_Ranks!A55</f>
        <v/>
      </c>
      <c r="B71" s="124">
        <f>Wording_Ranks!B55</f>
        <v/>
      </c>
      <c r="C71" s="149">
        <f>IF(OR(Wording_Ranks!F55="Not covered",Wording_Ranks!F55="Child-only"),$C$12,INDEX($C$7:$C$11,Wording_Ranks!E55))</f>
        <v/>
      </c>
      <c r="D71" s="149">
        <f>IF(OR(Wording_Ranks!H55="Not covered",Wording_Ranks!H55="Child-only"),$C$12,INDEX($C$7:$C$11,Wording_Ranks!G55))</f>
        <v/>
      </c>
      <c r="E71" s="149">
        <f>IF(OR(Wording_Ranks!J55="Not covered",Wording_Ranks!J55="Child-only"),$C$12,INDEX($C$7:$C$11,Wording_Ranks!I55))</f>
        <v/>
      </c>
      <c r="F71" s="149">
        <f>IF(OR(Wording_Ranks!M55="Not covered",Wording_Ranks!M55="Child-only"),$C$12,INDEX($C$7:$C$11,Wording_Ranks!L55))</f>
        <v/>
      </c>
      <c r="G71" s="149">
        <f>IF(OR(Wording_Ranks!O55="Not covered",Wording_Ranks!O55="Child-only"),$C$12,INDEX($C$7:$C$11,Wording_Ranks!N55))</f>
        <v/>
      </c>
    </row>
    <row r="72" ht="15" customHeight="1" s="99">
      <c r="A72" s="137">
        <f>Wording_Ranks!A56</f>
        <v/>
      </c>
      <c r="B72" s="124">
        <f>Wording_Ranks!B56</f>
        <v/>
      </c>
      <c r="C72" s="149">
        <f>IF(OR(Wording_Ranks!F56="Not covered",Wording_Ranks!F56="Child-only"),$C$12,INDEX($C$7:$C$11,Wording_Ranks!E56))</f>
        <v/>
      </c>
      <c r="D72" s="149">
        <f>IF(OR(Wording_Ranks!H56="Not covered",Wording_Ranks!H56="Child-only"),$C$12,INDEX($C$7:$C$11,Wording_Ranks!G56))</f>
        <v/>
      </c>
      <c r="E72" s="149">
        <f>IF(OR(Wording_Ranks!J56="Not covered",Wording_Ranks!J56="Child-only"),$C$12,INDEX($C$7:$C$11,Wording_Ranks!I56))</f>
        <v/>
      </c>
      <c r="F72" s="149">
        <f>IF(OR(Wording_Ranks!M56="Not covered",Wording_Ranks!M56="Child-only"),$C$12,INDEX($C$7:$C$11,Wording_Ranks!L56))</f>
        <v/>
      </c>
      <c r="G72" s="149">
        <f>IF(OR(Wording_Ranks!O56="Not covered",Wording_Ranks!O56="Child-only"),$C$12,INDEX($C$7:$C$11,Wording_Ranks!N56))</f>
        <v/>
      </c>
    </row>
    <row r="73" ht="15" customHeight="1" s="99">
      <c r="A73" s="137">
        <f>Wording_Ranks!A57</f>
        <v/>
      </c>
      <c r="B73" s="124">
        <f>Wording_Ranks!B57</f>
        <v/>
      </c>
      <c r="C73" s="149">
        <f>IF(OR(Wording_Ranks!F57="Not covered",Wording_Ranks!F57="Child-only"),$C$12,INDEX($C$7:$C$11,Wording_Ranks!E57))</f>
        <v/>
      </c>
      <c r="D73" s="149">
        <f>IF(OR(Wording_Ranks!H57="Not covered",Wording_Ranks!H57="Child-only"),$C$12,INDEX($C$7:$C$11,Wording_Ranks!G57))</f>
        <v/>
      </c>
      <c r="E73" s="149">
        <f>IF(OR(Wording_Ranks!J57="Not covered",Wording_Ranks!J57="Child-only"),$C$12,INDEX($C$7:$C$11,Wording_Ranks!I57))</f>
        <v/>
      </c>
      <c r="F73" s="149">
        <f>IF(OR(Wording_Ranks!M57="Not covered",Wording_Ranks!M57="Child-only"),$C$12,INDEX($C$7:$C$11,Wording_Ranks!L57))</f>
        <v/>
      </c>
      <c r="G73" s="149">
        <f>IF(OR(Wording_Ranks!O57="Not covered",Wording_Ranks!O57="Child-only"),$C$12,INDEX($C$7:$C$11,Wording_Ranks!N57))</f>
        <v/>
      </c>
    </row>
    <row r="74" ht="15" customHeight="1" s="99">
      <c r="A74" s="137">
        <f>Wording_Ranks!A58</f>
        <v/>
      </c>
      <c r="B74" s="124">
        <f>Wording_Ranks!B58</f>
        <v/>
      </c>
      <c r="C74" s="149">
        <f>IF(OR(Wording_Ranks!F58="Not covered",Wording_Ranks!F58="Child-only"),$C$12,INDEX($C$7:$C$11,Wording_Ranks!E58))</f>
        <v/>
      </c>
      <c r="D74" s="149">
        <f>IF(OR(Wording_Ranks!H58="Not covered",Wording_Ranks!H58="Child-only"),$C$12,INDEX($C$7:$C$11,Wording_Ranks!G58))</f>
        <v/>
      </c>
      <c r="E74" s="149">
        <f>IF(OR(Wording_Ranks!J58="Not covered",Wording_Ranks!J58="Child-only"),$C$12,INDEX($C$7:$C$11,Wording_Ranks!I58))</f>
        <v/>
      </c>
      <c r="F74" s="149">
        <f>IF(OR(Wording_Ranks!M58="Not covered",Wording_Ranks!M58="Child-only"),$C$12,INDEX($C$7:$C$11,Wording_Ranks!L58))</f>
        <v/>
      </c>
      <c r="G74" s="149">
        <f>IF(OR(Wording_Ranks!O58="Not covered",Wording_Ranks!O58="Child-only"),$C$12,INDEX($C$7:$C$11,Wording_Ranks!N58))</f>
        <v/>
      </c>
    </row>
    <row r="75" ht="15" customHeight="1" s="99">
      <c r="A75" s="137">
        <f>Wording_Ranks!A59</f>
        <v/>
      </c>
      <c r="B75" s="124">
        <f>Wording_Ranks!B59</f>
        <v/>
      </c>
      <c r="C75" s="149">
        <f>IF(OR(Wording_Ranks!F59="Not covered",Wording_Ranks!F59="Child-only"),$C$12,INDEX($C$7:$C$11,Wording_Ranks!E59))</f>
        <v/>
      </c>
      <c r="D75" s="149">
        <f>IF(OR(Wording_Ranks!H59="Not covered",Wording_Ranks!H59="Child-only"),$C$12,INDEX($C$7:$C$11,Wording_Ranks!G59))</f>
        <v/>
      </c>
      <c r="E75" s="149">
        <f>IF(OR(Wording_Ranks!J59="Not covered",Wording_Ranks!J59="Child-only"),$C$12,INDEX($C$7:$C$11,Wording_Ranks!I59))</f>
        <v/>
      </c>
      <c r="F75" s="149">
        <f>IF(OR(Wording_Ranks!M59="Not covered",Wording_Ranks!M59="Child-only"),$C$12,INDEX($C$7:$C$11,Wording_Ranks!L59))</f>
        <v/>
      </c>
      <c r="G75" s="149">
        <f>IF(OR(Wording_Ranks!O59="Not covered",Wording_Ranks!O59="Child-only"),$C$12,INDEX($C$7:$C$11,Wording_Ranks!N59))</f>
        <v/>
      </c>
    </row>
    <row r="76" ht="15" customHeight="1" s="99">
      <c r="A76" s="137">
        <f>Wording_Ranks!A60</f>
        <v/>
      </c>
      <c r="B76" s="124">
        <f>Wording_Ranks!B60</f>
        <v/>
      </c>
      <c r="C76" s="149">
        <f>IF(OR(Wording_Ranks!F60="Not covered",Wording_Ranks!F60="Child-only"),$C$12,INDEX($C$7:$C$11,Wording_Ranks!E60))</f>
        <v/>
      </c>
      <c r="D76" s="149">
        <f>IF(OR(Wording_Ranks!H60="Not covered",Wording_Ranks!H60="Child-only"),$C$12,INDEX($C$7:$C$11,Wording_Ranks!G60))</f>
        <v/>
      </c>
      <c r="E76" s="149">
        <f>IF(OR(Wording_Ranks!J60="Not covered",Wording_Ranks!J60="Child-only"),$C$12,INDEX($C$7:$C$11,Wording_Ranks!I60))</f>
        <v/>
      </c>
      <c r="F76" s="149">
        <f>IF(OR(Wording_Ranks!M60="Not covered",Wording_Ranks!M60="Child-only"),$C$12,INDEX($C$7:$C$11,Wording_Ranks!L60))</f>
        <v/>
      </c>
      <c r="G76" s="149">
        <f>IF(OR(Wording_Ranks!O60="Not covered",Wording_Ranks!O60="Child-only"),$C$12,INDEX($C$7:$C$11,Wording_Ranks!N60))</f>
        <v/>
      </c>
    </row>
    <row r="77" ht="15" customHeight="1" s="99">
      <c r="A77" s="137">
        <f>Wording_Ranks!A61</f>
        <v/>
      </c>
      <c r="B77" s="124">
        <f>Wording_Ranks!B61</f>
        <v/>
      </c>
      <c r="C77" s="149">
        <f>IF(OR(Wording_Ranks!F61="Not covered",Wording_Ranks!F61="Child-only"),$C$12,INDEX($C$7:$C$11,Wording_Ranks!E61))</f>
        <v/>
      </c>
      <c r="D77" s="149">
        <f>IF(OR(Wording_Ranks!H61="Not covered",Wording_Ranks!H61="Child-only"),$C$12,INDEX($C$7:$C$11,Wording_Ranks!G61))</f>
        <v/>
      </c>
      <c r="E77" s="149">
        <f>IF(OR(Wording_Ranks!J61="Not covered",Wording_Ranks!J61="Child-only"),$C$12,INDEX($C$7:$C$11,Wording_Ranks!I61))</f>
        <v/>
      </c>
      <c r="F77" s="149">
        <f>IF(OR(Wording_Ranks!M61="Not covered",Wording_Ranks!M61="Child-only"),$C$12,INDEX($C$7:$C$11,Wording_Ranks!L61))</f>
        <v/>
      </c>
      <c r="G77" s="149">
        <f>IF(OR(Wording_Ranks!O61="Not covered",Wording_Ranks!O61="Child-only"),$C$12,INDEX($C$7:$C$11,Wording_Ranks!N61))</f>
        <v/>
      </c>
    </row>
    <row r="78" ht="15" customHeight="1" s="99">
      <c r="A78" s="137">
        <f>Wording_Ranks!A62</f>
        <v/>
      </c>
      <c r="B78" s="124">
        <f>Wording_Ranks!B62</f>
        <v/>
      </c>
      <c r="C78" s="149">
        <f>IF(OR(Wording_Ranks!F62="Not covered",Wording_Ranks!F62="Child-only"),$C$12,INDEX($C$7:$C$11,Wording_Ranks!E62))</f>
        <v/>
      </c>
      <c r="D78" s="149">
        <f>IF(OR(Wording_Ranks!H62="Not covered",Wording_Ranks!H62="Child-only"),$C$12,INDEX($C$7:$C$11,Wording_Ranks!G62))</f>
        <v/>
      </c>
      <c r="E78" s="149">
        <f>IF(OR(Wording_Ranks!J62="Not covered",Wording_Ranks!J62="Child-only"),$C$12,INDEX($C$7:$C$11,Wording_Ranks!I62))</f>
        <v/>
      </c>
      <c r="F78" s="149">
        <f>IF(OR(Wording_Ranks!M62="Not covered",Wording_Ranks!M62="Child-only"),$C$12,INDEX($C$7:$C$11,Wording_Ranks!L62))</f>
        <v/>
      </c>
      <c r="G78" s="149">
        <f>IF(OR(Wording_Ranks!O62="Not covered",Wording_Ranks!O62="Child-only"),$C$12,INDEX($C$7:$C$11,Wording_Ranks!N62))</f>
        <v/>
      </c>
    </row>
    <row r="79" ht="15" customHeight="1" s="99">
      <c r="A79" s="137">
        <f>Wording_Ranks!A63</f>
        <v/>
      </c>
      <c r="B79" s="124">
        <f>Wording_Ranks!B63</f>
        <v/>
      </c>
      <c r="C79" s="149">
        <f>IF(OR(Wording_Ranks!F63="Not covered",Wording_Ranks!F63="Child-only"),$C$12,INDEX($C$7:$C$11,Wording_Ranks!E63))</f>
        <v/>
      </c>
      <c r="D79" s="149">
        <f>IF(OR(Wording_Ranks!H63="Not covered",Wording_Ranks!H63="Child-only"),$C$12,INDEX($C$7:$C$11,Wording_Ranks!G63))</f>
        <v/>
      </c>
      <c r="E79" s="149">
        <f>IF(OR(Wording_Ranks!J63="Not covered",Wording_Ranks!J63="Child-only"),$C$12,INDEX($C$7:$C$11,Wording_Ranks!I63))</f>
        <v/>
      </c>
      <c r="F79" s="149">
        <f>IF(OR(Wording_Ranks!M63="Not covered",Wording_Ranks!M63="Child-only"),$C$12,INDEX($C$7:$C$11,Wording_Ranks!L63))</f>
        <v/>
      </c>
      <c r="G79" s="149">
        <f>IF(OR(Wording_Ranks!O63="Not covered",Wording_Ranks!O63="Child-only"),$C$12,INDEX($C$7:$C$11,Wording_Ranks!N63))</f>
        <v/>
      </c>
    </row>
    <row r="80" ht="15" customHeight="1" s="99">
      <c r="A80" s="137">
        <f>Wording_Ranks!A64</f>
        <v/>
      </c>
      <c r="B80" s="124">
        <f>Wording_Ranks!B64</f>
        <v/>
      </c>
      <c r="C80" s="149">
        <f>IF(OR(Wording_Ranks!F64="Not covered",Wording_Ranks!F64="Child-only"),$C$12,INDEX($C$7:$C$11,Wording_Ranks!E64))</f>
        <v/>
      </c>
      <c r="D80" s="149">
        <f>IF(OR(Wording_Ranks!H64="Not covered",Wording_Ranks!H64="Child-only"),$C$12,INDEX($C$7:$C$11,Wording_Ranks!G64))</f>
        <v/>
      </c>
      <c r="E80" s="149">
        <f>IF(OR(Wording_Ranks!J64="Not covered",Wording_Ranks!J64="Child-only"),$C$12,INDEX($C$7:$C$11,Wording_Ranks!I64))</f>
        <v/>
      </c>
      <c r="F80" s="149">
        <f>IF(OR(Wording_Ranks!M64="Not covered",Wording_Ranks!M64="Child-only"),$C$12,INDEX($C$7:$C$11,Wording_Ranks!L64))</f>
        <v/>
      </c>
      <c r="G80" s="149">
        <f>IF(OR(Wording_Ranks!O64="Not covered",Wording_Ranks!O64="Child-only"),$C$12,INDEX($C$7:$C$11,Wording_Ranks!N64))</f>
        <v/>
      </c>
    </row>
    <row r="81" ht="15" customHeight="1" s="99">
      <c r="A81" s="137">
        <f>Wording_Ranks!A65</f>
        <v/>
      </c>
      <c r="B81" s="124">
        <f>Wording_Ranks!B65</f>
        <v/>
      </c>
      <c r="C81" s="149">
        <f>IF(OR(Wording_Ranks!F65="Not covered",Wording_Ranks!F65="Child-only"),$C$12,INDEX($C$7:$C$11,Wording_Ranks!E65))</f>
        <v/>
      </c>
      <c r="D81" s="149">
        <f>IF(OR(Wording_Ranks!H65="Not covered",Wording_Ranks!H65="Child-only"),$C$12,INDEX($C$7:$C$11,Wording_Ranks!G65))</f>
        <v/>
      </c>
      <c r="E81" s="149">
        <f>IF(OR(Wording_Ranks!J65="Not covered",Wording_Ranks!J65="Child-only"),$C$12,INDEX($C$7:$C$11,Wording_Ranks!I65))</f>
        <v/>
      </c>
      <c r="F81" s="149">
        <f>IF(OR(Wording_Ranks!M65="Not covered",Wording_Ranks!M65="Child-only"),$C$12,INDEX($C$7:$C$11,Wording_Ranks!L65))</f>
        <v/>
      </c>
      <c r="G81" s="149">
        <f>IF(OR(Wording_Ranks!O65="Not covered",Wording_Ranks!O65="Child-only"),$C$12,INDEX($C$7:$C$11,Wording_Ranks!N65))</f>
        <v/>
      </c>
    </row>
    <row r="82" ht="15" customHeight="1" s="99">
      <c r="A82" s="137">
        <f>Wording_Ranks!A66</f>
        <v/>
      </c>
      <c r="B82" s="124">
        <f>Wording_Ranks!B66</f>
        <v/>
      </c>
      <c r="C82" s="149">
        <f>IF(OR(Wording_Ranks!F66="Not covered",Wording_Ranks!F66="Child-only"),$C$12,INDEX($C$7:$C$11,Wording_Ranks!E66))</f>
        <v/>
      </c>
      <c r="D82" s="149">
        <f>IF(OR(Wording_Ranks!H66="Not covered",Wording_Ranks!H66="Child-only"),$C$12,INDEX($C$7:$C$11,Wording_Ranks!G66))</f>
        <v/>
      </c>
      <c r="E82" s="149">
        <f>IF(OR(Wording_Ranks!J66="Not covered",Wording_Ranks!J66="Child-only"),$C$12,INDEX($C$7:$C$11,Wording_Ranks!I66))</f>
        <v/>
      </c>
      <c r="F82" s="149">
        <f>IF(OR(Wording_Ranks!M66="Not covered",Wording_Ranks!M66="Child-only"),$C$12,INDEX($C$7:$C$11,Wording_Ranks!L66))</f>
        <v/>
      </c>
      <c r="G82" s="149">
        <f>IF(OR(Wording_Ranks!O66="Not covered",Wording_Ranks!O66="Child-only"),$C$12,INDEX($C$7:$C$11,Wording_Ranks!N66))</f>
        <v/>
      </c>
    </row>
    <row r="83" ht="15" customHeight="1" s="99">
      <c r="A83" s="137">
        <f>Wording_Ranks!A67</f>
        <v/>
      </c>
      <c r="B83" s="124">
        <f>Wording_Ranks!B67</f>
        <v/>
      </c>
      <c r="C83" s="149">
        <f>IF(OR(Wording_Ranks!F67="Not covered",Wording_Ranks!F67="Child-only"),$C$12,INDEX($C$7:$C$11,Wording_Ranks!E67))</f>
        <v/>
      </c>
      <c r="D83" s="149">
        <f>IF(OR(Wording_Ranks!H67="Not covered",Wording_Ranks!H67="Child-only"),$C$12,INDEX($C$7:$C$11,Wording_Ranks!G67))</f>
        <v/>
      </c>
      <c r="E83" s="149">
        <f>IF(OR(Wording_Ranks!J67="Not covered",Wording_Ranks!J67="Child-only"),$C$12,INDEX($C$7:$C$11,Wording_Ranks!I67))</f>
        <v/>
      </c>
      <c r="F83" s="149">
        <f>IF(OR(Wording_Ranks!M67="Not covered",Wording_Ranks!M67="Child-only"),$C$12,INDEX($C$7:$C$11,Wording_Ranks!L67))</f>
        <v/>
      </c>
      <c r="G83" s="149">
        <f>IF(OR(Wording_Ranks!O67="Not covered",Wording_Ranks!O67="Child-only"),$C$12,INDEX($C$7:$C$11,Wording_Ranks!N67))</f>
        <v/>
      </c>
    </row>
    <row r="84" ht="15" customHeight="1" s="99">
      <c r="A84" s="137">
        <f>Wording_Ranks!A68</f>
        <v/>
      </c>
      <c r="B84" s="124">
        <f>Wording_Ranks!B68</f>
        <v/>
      </c>
      <c r="C84" s="149">
        <f>IF(OR(Wording_Ranks!F68="Not covered",Wording_Ranks!F68="Child-only"),$C$12,INDEX($C$7:$C$11,Wording_Ranks!E68))</f>
        <v/>
      </c>
      <c r="D84" s="149">
        <f>IF(OR(Wording_Ranks!H68="Not covered",Wording_Ranks!H68="Child-only"),$C$12,INDEX($C$7:$C$11,Wording_Ranks!G68))</f>
        <v/>
      </c>
      <c r="E84" s="149">
        <f>IF(OR(Wording_Ranks!J68="Not covered",Wording_Ranks!J68="Child-only"),$C$12,INDEX($C$7:$C$11,Wording_Ranks!I68))</f>
        <v/>
      </c>
      <c r="F84" s="149">
        <f>IF(OR(Wording_Ranks!M68="Not covered",Wording_Ranks!M68="Child-only"),$C$12,INDEX($C$7:$C$11,Wording_Ranks!L68))</f>
        <v/>
      </c>
      <c r="G84" s="149">
        <f>IF(OR(Wording_Ranks!O68="Not covered",Wording_Ranks!O68="Child-only"),$C$12,INDEX($C$7:$C$11,Wording_Ranks!N68))</f>
        <v/>
      </c>
    </row>
    <row r="85" ht="15" customHeight="1" s="99">
      <c r="A85" s="137">
        <f>Wording_Ranks!A69</f>
        <v/>
      </c>
      <c r="B85" s="124">
        <f>Wording_Ranks!B69</f>
        <v/>
      </c>
      <c r="C85" s="149">
        <f>IF(OR(Wording_Ranks!F69="Not covered",Wording_Ranks!F69="Child-only"),$C$12,INDEX($C$7:$C$11,Wording_Ranks!E69))</f>
        <v/>
      </c>
      <c r="D85" s="149">
        <f>IF(OR(Wording_Ranks!H69="Not covered",Wording_Ranks!H69="Child-only"),$C$12,INDEX($C$7:$C$11,Wording_Ranks!G69))</f>
        <v/>
      </c>
      <c r="E85" s="149">
        <f>IF(OR(Wording_Ranks!J69="Not covered",Wording_Ranks!J69="Child-only"),$C$12,INDEX($C$7:$C$11,Wording_Ranks!I69))</f>
        <v/>
      </c>
      <c r="F85" s="149">
        <f>IF(OR(Wording_Ranks!M69="Not covered",Wording_Ranks!M69="Child-only"),$C$12,INDEX($C$7:$C$11,Wording_Ranks!L69))</f>
        <v/>
      </c>
      <c r="G85" s="149">
        <f>IF(OR(Wording_Ranks!O69="Not covered",Wording_Ranks!O69="Child-only"),$C$12,INDEX($C$7:$C$11,Wording_Ranks!N69))</f>
        <v/>
      </c>
    </row>
    <row r="86" ht="15" customHeight="1" s="99">
      <c r="A86" s="137">
        <f>Wording_Ranks!A70</f>
        <v/>
      </c>
      <c r="B86" s="124">
        <f>Wording_Ranks!B70</f>
        <v/>
      </c>
      <c r="C86" s="149">
        <f>IF(OR(Wording_Ranks!F70="Not covered",Wording_Ranks!F70="Child-only"),$C$12,INDEX($C$7:$C$11,Wording_Ranks!E70))</f>
        <v/>
      </c>
      <c r="D86" s="149">
        <f>IF(OR(Wording_Ranks!H70="Not covered",Wording_Ranks!H70="Child-only"),$C$12,INDEX($C$7:$C$11,Wording_Ranks!G70))</f>
        <v/>
      </c>
      <c r="E86" s="149">
        <f>IF(OR(Wording_Ranks!J70="Not covered",Wording_Ranks!J70="Child-only"),$C$12,INDEX($C$7:$C$11,Wording_Ranks!I70))</f>
        <v/>
      </c>
      <c r="F86" s="149">
        <f>IF(OR(Wording_Ranks!M70="Not covered",Wording_Ranks!M70="Child-only"),$C$12,INDEX($C$7:$C$11,Wording_Ranks!L70))</f>
        <v/>
      </c>
      <c r="G86" s="149">
        <f>IF(OR(Wording_Ranks!O70="Not covered",Wording_Ranks!O70="Child-only"),$C$12,INDEX($C$7:$C$11,Wording_Ranks!N70))</f>
        <v/>
      </c>
    </row>
    <row r="87" ht="15" customHeight="1" s="99">
      <c r="A87" s="137">
        <f>Wording_Ranks!A71</f>
        <v/>
      </c>
      <c r="B87" s="124">
        <f>Wording_Ranks!B71</f>
        <v/>
      </c>
      <c r="C87" s="149">
        <f>IF(OR(Wording_Ranks!F71="Not covered",Wording_Ranks!F71="Child-only"),$C$12,INDEX($C$7:$C$11,Wording_Ranks!E71))</f>
        <v/>
      </c>
      <c r="D87" s="149">
        <f>IF(OR(Wording_Ranks!H71="Not covered",Wording_Ranks!H71="Child-only"),$C$12,INDEX($C$7:$C$11,Wording_Ranks!G71))</f>
        <v/>
      </c>
      <c r="E87" s="149">
        <f>IF(OR(Wording_Ranks!J71="Not covered",Wording_Ranks!J71="Child-only"),$C$12,INDEX($C$7:$C$11,Wording_Ranks!I71))</f>
        <v/>
      </c>
      <c r="F87" s="149">
        <f>IF(OR(Wording_Ranks!M71="Not covered",Wording_Ranks!M71="Child-only"),$C$12,INDEX($C$7:$C$11,Wording_Ranks!L71))</f>
        <v/>
      </c>
      <c r="G87" s="149">
        <f>IF(OR(Wording_Ranks!O71="Not covered",Wording_Ranks!O71="Child-only"),$C$12,INDEX($C$7:$C$11,Wording_Ranks!N71))</f>
        <v/>
      </c>
    </row>
    <row r="88" ht="15" customHeight="1" s="99">
      <c r="A88" s="137">
        <f>Wording_Ranks!A72</f>
        <v/>
      </c>
      <c r="B88" s="124">
        <f>Wording_Ranks!B72</f>
        <v/>
      </c>
      <c r="C88" s="149">
        <f>IF(OR(Wording_Ranks!F72="Not covered",Wording_Ranks!F72="Child-only"),$C$12,INDEX($C$7:$C$11,Wording_Ranks!E72))</f>
        <v/>
      </c>
      <c r="D88" s="149">
        <f>IF(OR(Wording_Ranks!H72="Not covered",Wording_Ranks!H72="Child-only"),$C$12,INDEX($C$7:$C$11,Wording_Ranks!G72))</f>
        <v/>
      </c>
      <c r="E88" s="149">
        <f>IF(OR(Wording_Ranks!J72="Not covered",Wording_Ranks!J72="Child-only"),$C$12,INDEX($C$7:$C$11,Wording_Ranks!I72))</f>
        <v/>
      </c>
      <c r="F88" s="149">
        <f>IF(OR(Wording_Ranks!M72="Not covered",Wording_Ranks!M72="Child-only"),$C$12,INDEX($C$7:$C$11,Wording_Ranks!L72))</f>
        <v/>
      </c>
      <c r="G88" s="149">
        <f>IF(OR(Wording_Ranks!O72="Not covered",Wording_Ranks!O72="Child-only"),$C$12,INDEX($C$7:$C$11,Wording_Ranks!N72))</f>
        <v/>
      </c>
    </row>
    <row r="89" ht="15" customHeight="1" s="99">
      <c r="A89" s="137">
        <f>Wording_Ranks!A73</f>
        <v/>
      </c>
      <c r="B89" s="124">
        <f>Wording_Ranks!B73</f>
        <v/>
      </c>
      <c r="C89" s="149">
        <f>IF(OR(Wording_Ranks!F73="Not covered",Wording_Ranks!F73="Child-only"),$C$12,INDEX($C$7:$C$11,Wording_Ranks!E73))</f>
        <v/>
      </c>
      <c r="D89" s="149">
        <f>IF(OR(Wording_Ranks!H73="Not covered",Wording_Ranks!H73="Child-only"),$C$12,INDEX($C$7:$C$11,Wording_Ranks!G73))</f>
        <v/>
      </c>
      <c r="E89" s="149">
        <f>IF(OR(Wording_Ranks!J73="Not covered",Wording_Ranks!J73="Child-only"),$C$12,INDEX($C$7:$C$11,Wording_Ranks!I73))</f>
        <v/>
      </c>
      <c r="F89" s="149">
        <f>IF(OR(Wording_Ranks!M73="Not covered",Wording_Ranks!M73="Child-only"),$C$12,INDEX($C$7:$C$11,Wording_Ranks!L73))</f>
        <v/>
      </c>
      <c r="G89" s="149">
        <f>IF(OR(Wording_Ranks!O73="Not covered",Wording_Ranks!O73="Child-only"),$C$12,INDEX($C$7:$C$11,Wording_Ranks!N73))</f>
        <v/>
      </c>
    </row>
    <row r="90" ht="15" customHeight="1" s="99">
      <c r="A90" s="137">
        <f>Wording_Ranks!A74</f>
        <v/>
      </c>
      <c r="B90" s="124">
        <f>Wording_Ranks!B74</f>
        <v/>
      </c>
      <c r="C90" s="149">
        <f>IF(OR(Wording_Ranks!F74="Not covered",Wording_Ranks!F74="Child-only"),$C$12,INDEX($C$7:$C$11,Wording_Ranks!E74))</f>
        <v/>
      </c>
      <c r="D90" s="149">
        <f>IF(OR(Wording_Ranks!H74="Not covered",Wording_Ranks!H74="Child-only"),$C$12,INDEX($C$7:$C$11,Wording_Ranks!G74))</f>
        <v/>
      </c>
      <c r="E90" s="149">
        <f>IF(OR(Wording_Ranks!J74="Not covered",Wording_Ranks!J74="Child-only"),$C$12,INDEX($C$7:$C$11,Wording_Ranks!I74))</f>
        <v/>
      </c>
      <c r="F90" s="149">
        <f>IF(OR(Wording_Ranks!M74="Not covered",Wording_Ranks!M74="Child-only"),$C$12,INDEX($C$7:$C$11,Wording_Ranks!L74))</f>
        <v/>
      </c>
      <c r="G90" s="149">
        <f>IF(OR(Wording_Ranks!O74="Not covered",Wording_Ranks!O74="Child-only"),$C$12,INDEX($C$7:$C$11,Wording_Ranks!N74))</f>
        <v/>
      </c>
    </row>
    <row r="91" ht="15" customHeight="1" s="99">
      <c r="A91" s="137">
        <f>Wording_Ranks!A75</f>
        <v/>
      </c>
      <c r="B91" s="124">
        <f>Wording_Ranks!B75</f>
        <v/>
      </c>
      <c r="C91" s="149">
        <f>IF(OR(Wording_Ranks!F75="Not covered",Wording_Ranks!F75="Child-only"),$C$12,INDEX($C$7:$C$11,Wording_Ranks!E75))</f>
        <v/>
      </c>
      <c r="D91" s="149">
        <f>IF(OR(Wording_Ranks!H75="Not covered",Wording_Ranks!H75="Child-only"),$C$12,INDEX($C$7:$C$11,Wording_Ranks!G75))</f>
        <v/>
      </c>
      <c r="E91" s="149">
        <f>IF(OR(Wording_Ranks!J75="Not covered",Wording_Ranks!J75="Child-only"),$C$12,INDEX($C$7:$C$11,Wording_Ranks!I75))</f>
        <v/>
      </c>
      <c r="F91" s="149">
        <f>IF(OR(Wording_Ranks!M75="Not covered",Wording_Ranks!M75="Child-only"),$C$12,INDEX($C$7:$C$11,Wording_Ranks!L75))</f>
        <v/>
      </c>
      <c r="G91" s="149">
        <f>IF(OR(Wording_Ranks!O75="Not covered",Wording_Ranks!O75="Child-only"),$C$12,INDEX($C$7:$C$11,Wording_Ranks!N75))</f>
        <v/>
      </c>
    </row>
    <row r="92" ht="15" customHeight="1" s="99">
      <c r="A92" s="137">
        <f>Wording_Ranks!A76</f>
        <v/>
      </c>
      <c r="B92" s="124">
        <f>Wording_Ranks!B76</f>
        <v/>
      </c>
      <c r="C92" s="149">
        <f>IF(OR(Wording_Ranks!F76="Not covered",Wording_Ranks!F76="Child-only"),$C$12,INDEX($C$7:$C$11,Wording_Ranks!E76))</f>
        <v/>
      </c>
      <c r="D92" s="149">
        <f>IF(OR(Wording_Ranks!H76="Not covered",Wording_Ranks!H76="Child-only"),$C$12,INDEX($C$7:$C$11,Wording_Ranks!G76))</f>
        <v/>
      </c>
      <c r="E92" s="149">
        <f>IF(OR(Wording_Ranks!J76="Not covered",Wording_Ranks!J76="Child-only"),$C$12,INDEX($C$7:$C$11,Wording_Ranks!I76))</f>
        <v/>
      </c>
      <c r="F92" s="149">
        <f>IF(OR(Wording_Ranks!M76="Not covered",Wording_Ranks!M76="Child-only"),$C$12,INDEX($C$7:$C$11,Wording_Ranks!L76))</f>
        <v/>
      </c>
      <c r="G92" s="149">
        <f>IF(OR(Wording_Ranks!O76="Not covered",Wording_Ranks!O76="Child-only"),$C$12,INDEX($C$7:$C$11,Wording_Ranks!N76))</f>
        <v/>
      </c>
    </row>
    <row r="93" ht="15" customHeight="1" s="99">
      <c r="A93" s="137">
        <f>Wording_Ranks!A77</f>
        <v/>
      </c>
      <c r="B93" s="124">
        <f>Wording_Ranks!B77</f>
        <v/>
      </c>
      <c r="C93" s="149">
        <f>IF(OR(Wording_Ranks!F77="Not covered",Wording_Ranks!F77="Child-only"),$C$12,INDEX($C$7:$C$11,Wording_Ranks!E77))</f>
        <v/>
      </c>
      <c r="D93" s="149">
        <f>IF(OR(Wording_Ranks!H77="Not covered",Wording_Ranks!H77="Child-only"),$C$12,INDEX($C$7:$C$11,Wording_Ranks!G77))</f>
        <v/>
      </c>
      <c r="E93" s="149">
        <f>IF(OR(Wording_Ranks!J77="Not covered",Wording_Ranks!J77="Child-only"),$C$12,INDEX($C$7:$C$11,Wording_Ranks!I77))</f>
        <v/>
      </c>
      <c r="F93" s="149">
        <f>IF(OR(Wording_Ranks!M77="Not covered",Wording_Ranks!M77="Child-only"),$C$12,INDEX($C$7:$C$11,Wording_Ranks!L77))</f>
        <v/>
      </c>
      <c r="G93" s="149">
        <f>IF(OR(Wording_Ranks!O77="Not covered",Wording_Ranks!O77="Child-only"),$C$12,INDEX($C$7:$C$11,Wording_Ranks!N77))</f>
        <v/>
      </c>
    </row>
    <row r="94" ht="15" customHeight="1" s="99">
      <c r="A94" s="137">
        <f>Wording_Ranks!A78</f>
        <v/>
      </c>
      <c r="B94" s="124">
        <f>Wording_Ranks!B78</f>
        <v/>
      </c>
      <c r="C94" s="149">
        <f>IF(OR(Wording_Ranks!F78="Not covered",Wording_Ranks!F78="Child-only"),$C$12,INDEX($C$7:$C$11,Wording_Ranks!E78))</f>
        <v/>
      </c>
      <c r="D94" s="149">
        <f>IF(OR(Wording_Ranks!H78="Not covered",Wording_Ranks!H78="Child-only"),$C$12,INDEX($C$7:$C$11,Wording_Ranks!G78))</f>
        <v/>
      </c>
      <c r="E94" s="149">
        <f>IF(OR(Wording_Ranks!J78="Not covered",Wording_Ranks!J78="Child-only"),$C$12,INDEX($C$7:$C$11,Wording_Ranks!I78))</f>
        <v/>
      </c>
      <c r="F94" s="149">
        <f>IF(OR(Wording_Ranks!M78="Not covered",Wording_Ranks!M78="Child-only"),$C$12,INDEX($C$7:$C$11,Wording_Ranks!L78))</f>
        <v/>
      </c>
      <c r="G94" s="149">
        <f>IF(OR(Wording_Ranks!O78="Not covered",Wording_Ranks!O78="Child-only"),$C$12,INDEX($C$7:$C$11,Wording_Ranks!N78))</f>
        <v/>
      </c>
    </row>
    <row r="95" ht="15" customHeight="1" s="99">
      <c r="A95" s="137">
        <f>Wording_Ranks!A79</f>
        <v/>
      </c>
      <c r="B95" s="124">
        <f>Wording_Ranks!B79</f>
        <v/>
      </c>
      <c r="C95" s="149">
        <f>IF(OR(Wording_Ranks!F79="Not covered",Wording_Ranks!F79="Child-only"),$C$12,INDEX($C$7:$C$11,Wording_Ranks!E79))</f>
        <v/>
      </c>
      <c r="D95" s="149">
        <f>IF(OR(Wording_Ranks!H79="Not covered",Wording_Ranks!H79="Child-only"),$C$12,INDEX($C$7:$C$11,Wording_Ranks!G79))</f>
        <v/>
      </c>
      <c r="E95" s="149">
        <f>IF(OR(Wording_Ranks!J79="Not covered",Wording_Ranks!J79="Child-only"),$C$12,INDEX($C$7:$C$11,Wording_Ranks!I79))</f>
        <v/>
      </c>
      <c r="F95" s="149">
        <f>IF(OR(Wording_Ranks!M79="Not covered",Wording_Ranks!M79="Child-only"),$C$12,INDEX($C$7:$C$11,Wording_Ranks!L79))</f>
        <v/>
      </c>
      <c r="G95" s="149">
        <f>IF(OR(Wording_Ranks!O79="Not covered",Wording_Ranks!O79="Child-only"),$C$12,INDEX($C$7:$C$11,Wording_Ranks!N79))</f>
        <v/>
      </c>
    </row>
    <row r="96" ht="15" customHeight="1" s="99">
      <c r="A96" s="137">
        <f>Wording_Ranks!A80</f>
        <v/>
      </c>
      <c r="B96" s="124">
        <f>Wording_Ranks!B80</f>
        <v/>
      </c>
      <c r="C96" s="149">
        <f>IF(OR(Wording_Ranks!F80="Not covered",Wording_Ranks!F80="Child-only"),$C$12,INDEX($C$7:$C$11,Wording_Ranks!E80))</f>
        <v/>
      </c>
      <c r="D96" s="149">
        <f>IF(OR(Wording_Ranks!H80="Not covered",Wording_Ranks!H80="Child-only"),$C$12,INDEX($C$7:$C$11,Wording_Ranks!G80))</f>
        <v/>
      </c>
      <c r="E96" s="149">
        <f>IF(OR(Wording_Ranks!J80="Not covered",Wording_Ranks!J80="Child-only"),$C$12,INDEX($C$7:$C$11,Wording_Ranks!I80))</f>
        <v/>
      </c>
      <c r="F96" s="149">
        <f>IF(OR(Wording_Ranks!M80="Not covered",Wording_Ranks!M80="Child-only"),$C$12,INDEX($C$7:$C$11,Wording_Ranks!L80))</f>
        <v/>
      </c>
      <c r="G96" s="149">
        <f>IF(OR(Wording_Ranks!O80="Not covered",Wording_Ranks!O80="Child-only"),$C$12,INDEX($C$7:$C$11,Wording_Ranks!N80))</f>
        <v/>
      </c>
    </row>
    <row r="97" ht="15" customHeight="1" s="99">
      <c r="A97" s="137">
        <f>Wording_Ranks!A81</f>
        <v/>
      </c>
      <c r="B97" s="124">
        <f>Wording_Ranks!B81</f>
        <v/>
      </c>
      <c r="C97" s="149">
        <f>IF(OR(Wording_Ranks!F81="Not covered",Wording_Ranks!F81="Child-only"),$C$12,INDEX($C$7:$C$11,Wording_Ranks!E81))</f>
        <v/>
      </c>
      <c r="D97" s="149">
        <f>IF(OR(Wording_Ranks!H81="Not covered",Wording_Ranks!H81="Child-only"),$C$12,INDEX($C$7:$C$11,Wording_Ranks!G81))</f>
        <v/>
      </c>
      <c r="E97" s="149">
        <f>IF(OR(Wording_Ranks!J81="Not covered",Wording_Ranks!J81="Child-only"),$C$12,INDEX($C$7:$C$11,Wording_Ranks!I81))</f>
        <v/>
      </c>
      <c r="F97" s="149">
        <f>IF(OR(Wording_Ranks!M81="Not covered",Wording_Ranks!M81="Child-only"),$C$12,INDEX($C$7:$C$11,Wording_Ranks!L81))</f>
        <v/>
      </c>
      <c r="G97" s="149">
        <f>IF(OR(Wording_Ranks!O81="Not covered",Wording_Ranks!O81="Child-only"),$C$12,INDEX($C$7:$C$11,Wording_Ranks!N81))</f>
        <v/>
      </c>
    </row>
    <row r="98" ht="15" customHeight="1" s="99">
      <c r="A98" s="137">
        <f>Wording_Ranks!A82</f>
        <v/>
      </c>
      <c r="B98" s="124">
        <f>Wording_Ranks!B82</f>
        <v/>
      </c>
      <c r="C98" s="149">
        <f>IF(OR(Wording_Ranks!F82="Not covered",Wording_Ranks!F82="Child-only"),$C$12,INDEX($C$7:$C$11,Wording_Ranks!E82))</f>
        <v/>
      </c>
      <c r="D98" s="149">
        <f>IF(OR(Wording_Ranks!H82="Not covered",Wording_Ranks!H82="Child-only"),$C$12,INDEX($C$7:$C$11,Wording_Ranks!G82))</f>
        <v/>
      </c>
      <c r="E98" s="149">
        <f>IF(OR(Wording_Ranks!J82="Not covered",Wording_Ranks!J82="Child-only"),$C$12,INDEX($C$7:$C$11,Wording_Ranks!I82))</f>
        <v/>
      </c>
      <c r="F98" s="149">
        <f>IF(OR(Wording_Ranks!M82="Not covered",Wording_Ranks!M82="Child-only"),$C$12,INDEX($C$7:$C$11,Wording_Ranks!L82))</f>
        <v/>
      </c>
      <c r="G98" s="149">
        <f>IF(OR(Wording_Ranks!O82="Not covered",Wording_Ranks!O82="Child-only"),$C$12,INDEX($C$7:$C$11,Wording_Ranks!N82))</f>
        <v/>
      </c>
    </row>
    <row r="99" ht="15" customHeight="1" s="99">
      <c r="A99" s="137">
        <f>Wording_Ranks!A83</f>
        <v/>
      </c>
      <c r="B99" s="124">
        <f>Wording_Ranks!B83</f>
        <v/>
      </c>
      <c r="C99" s="149">
        <f>IF(OR(Wording_Ranks!F83="Not covered",Wording_Ranks!F83="Child-only"),$C$12,INDEX($C$7:$C$11,Wording_Ranks!E83))</f>
        <v/>
      </c>
      <c r="D99" s="149">
        <f>IF(OR(Wording_Ranks!H83="Not covered",Wording_Ranks!H83="Child-only"),$C$12,INDEX($C$7:$C$11,Wording_Ranks!G83))</f>
        <v/>
      </c>
      <c r="E99" s="149">
        <f>IF(OR(Wording_Ranks!J83="Not covered",Wording_Ranks!J83="Child-only"),$C$12,INDEX($C$7:$C$11,Wording_Ranks!I83))</f>
        <v/>
      </c>
      <c r="F99" s="149">
        <f>IF(OR(Wording_Ranks!M83="Not covered",Wording_Ranks!M83="Child-only"),$C$12,INDEX($C$7:$C$11,Wording_Ranks!L83))</f>
        <v/>
      </c>
      <c r="G99" s="149">
        <f>IF(OR(Wording_Ranks!O83="Not covered",Wording_Ranks!O83="Child-only"),$C$12,INDEX($C$7:$C$11,Wording_Ranks!N83))</f>
        <v/>
      </c>
    </row>
    <row r="100" ht="15" customHeight="1" s="99">
      <c r="A100" s="137">
        <f>Wording_Ranks!A84</f>
        <v/>
      </c>
      <c r="B100" s="124">
        <f>Wording_Ranks!B84</f>
        <v/>
      </c>
      <c r="C100" s="149">
        <f>IF(OR(Wording_Ranks!F84="Not covered",Wording_Ranks!F84="Child-only"),$C$12,INDEX($C$7:$C$11,Wording_Ranks!E84))</f>
        <v/>
      </c>
      <c r="D100" s="149">
        <f>IF(OR(Wording_Ranks!H84="Not covered",Wording_Ranks!H84="Child-only"),$C$12,INDEX($C$7:$C$11,Wording_Ranks!G84))</f>
        <v/>
      </c>
      <c r="E100" s="149">
        <f>IF(OR(Wording_Ranks!J84="Not covered",Wording_Ranks!J84="Child-only"),$C$12,INDEX($C$7:$C$11,Wording_Ranks!I84))</f>
        <v/>
      </c>
      <c r="F100" s="149">
        <f>IF(OR(Wording_Ranks!M84="Not covered",Wording_Ranks!M84="Child-only"),$C$12,INDEX($C$7:$C$11,Wording_Ranks!L84))</f>
        <v/>
      </c>
      <c r="G100" s="149">
        <f>IF(OR(Wording_Ranks!O84="Not covered",Wording_Ranks!O84="Child-only"),$C$12,INDEX($C$7:$C$11,Wording_Ranks!N84))</f>
        <v/>
      </c>
    </row>
    <row r="101" ht="15" customHeight="1" s="99">
      <c r="A101" s="137">
        <f>Wording_Ranks!A85</f>
        <v/>
      </c>
      <c r="B101" s="124">
        <f>Wording_Ranks!B85</f>
        <v/>
      </c>
      <c r="C101" s="149">
        <f>IF(OR(Wording_Ranks!F85="Not covered",Wording_Ranks!F85="Child-only"),$C$12,INDEX($C$7:$C$11,Wording_Ranks!E85))</f>
        <v/>
      </c>
      <c r="D101" s="149">
        <f>IF(OR(Wording_Ranks!H85="Not covered",Wording_Ranks!H85="Child-only"),$C$12,INDEX($C$7:$C$11,Wording_Ranks!G85))</f>
        <v/>
      </c>
      <c r="E101" s="149">
        <f>IF(OR(Wording_Ranks!J85="Not covered",Wording_Ranks!J85="Child-only"),$C$12,INDEX($C$7:$C$11,Wording_Ranks!I85))</f>
        <v/>
      </c>
      <c r="F101" s="149">
        <f>IF(OR(Wording_Ranks!M85="Not covered",Wording_Ranks!M85="Child-only"),$C$12,INDEX($C$7:$C$11,Wording_Ranks!L85))</f>
        <v/>
      </c>
      <c r="G101" s="149">
        <f>IF(OR(Wording_Ranks!O85="Not covered",Wording_Ranks!O85="Child-only"),$C$12,INDEX($C$7:$C$11,Wording_Ranks!N85))</f>
        <v/>
      </c>
    </row>
    <row r="102" ht="15" customHeight="1" s="99">
      <c r="A102" s="137">
        <f>Wording_Ranks!A86</f>
        <v/>
      </c>
      <c r="B102" s="124">
        <f>Wording_Ranks!B86</f>
        <v/>
      </c>
      <c r="C102" s="149">
        <f>IF(OR(Wording_Ranks!F86="Not covered",Wording_Ranks!F86="Child-only"),$C$12,INDEX($C$7:$C$11,Wording_Ranks!E86))</f>
        <v/>
      </c>
      <c r="D102" s="149">
        <f>IF(OR(Wording_Ranks!H86="Not covered",Wording_Ranks!H86="Child-only"),$C$12,INDEX($C$7:$C$11,Wording_Ranks!G86))</f>
        <v/>
      </c>
      <c r="E102" s="149">
        <f>IF(OR(Wording_Ranks!J86="Not covered",Wording_Ranks!J86="Child-only"),$C$12,INDEX($C$7:$C$11,Wording_Ranks!I86))</f>
        <v/>
      </c>
      <c r="F102" s="149">
        <f>IF(OR(Wording_Ranks!M86="Not covered",Wording_Ranks!M86="Child-only"),$C$12,INDEX($C$7:$C$11,Wording_Ranks!L86))</f>
        <v/>
      </c>
      <c r="G102" s="149">
        <f>IF(OR(Wording_Ranks!O86="Not covered",Wording_Ranks!O86="Child-only"),$C$12,INDEX($C$7:$C$11,Wording_Ranks!N86))</f>
        <v/>
      </c>
    </row>
    <row r="103" ht="15" customHeight="1" s="99">
      <c r="A103" s="137">
        <f>Wording_Ranks!A87</f>
        <v/>
      </c>
      <c r="B103" s="124">
        <f>Wording_Ranks!B87</f>
        <v/>
      </c>
      <c r="C103" s="149">
        <f>IF(OR(Wording_Ranks!F87="Not covered",Wording_Ranks!F87="Child-only"),$C$12,INDEX($C$7:$C$11,Wording_Ranks!E87))</f>
        <v/>
      </c>
      <c r="D103" s="149">
        <f>IF(OR(Wording_Ranks!H87="Not covered",Wording_Ranks!H87="Child-only"),$C$12,INDEX($C$7:$C$11,Wording_Ranks!G87))</f>
        <v/>
      </c>
      <c r="E103" s="149">
        <f>IF(OR(Wording_Ranks!J87="Not covered",Wording_Ranks!J87="Child-only"),$C$12,INDEX($C$7:$C$11,Wording_Ranks!I87))</f>
        <v/>
      </c>
      <c r="F103" s="149">
        <f>IF(OR(Wording_Ranks!M87="Not covered",Wording_Ranks!M87="Child-only"),$C$12,INDEX($C$7:$C$11,Wording_Ranks!L87))</f>
        <v/>
      </c>
      <c r="G103" s="149">
        <f>IF(OR(Wording_Ranks!O87="Not covered",Wording_Ranks!O87="Child-only"),$C$12,INDEX($C$7:$C$11,Wording_Ranks!N87))</f>
        <v/>
      </c>
    </row>
    <row r="104" ht="15" customHeight="1" s="99">
      <c r="A104" s="137">
        <f>Wording_Ranks!A88</f>
        <v/>
      </c>
      <c r="B104" s="124">
        <f>Wording_Ranks!B88</f>
        <v/>
      </c>
      <c r="C104" s="149">
        <f>IF(OR(Wording_Ranks!F88="Not covered",Wording_Ranks!F88="Child-only"),$C$12,INDEX($C$7:$C$11,Wording_Ranks!E88))</f>
        <v/>
      </c>
      <c r="D104" s="149">
        <f>IF(OR(Wording_Ranks!H88="Not covered",Wording_Ranks!H88="Child-only"),$C$12,INDEX($C$7:$C$11,Wording_Ranks!G88))</f>
        <v/>
      </c>
      <c r="E104" s="149">
        <f>IF(OR(Wording_Ranks!J88="Not covered",Wording_Ranks!J88="Child-only"),$C$12,INDEX($C$7:$C$11,Wording_Ranks!I88))</f>
        <v/>
      </c>
      <c r="F104" s="149">
        <f>IF(OR(Wording_Ranks!M88="Not covered",Wording_Ranks!M88="Child-only"),$C$12,INDEX($C$7:$C$11,Wording_Ranks!L88))</f>
        <v/>
      </c>
      <c r="G104" s="149">
        <f>IF(OR(Wording_Ranks!O88="Not covered",Wording_Ranks!O88="Child-only"),$C$12,INDEX($C$7:$C$11,Wording_Ranks!N88))</f>
        <v/>
      </c>
    </row>
    <row r="105" ht="15" customHeight="1" s="99">
      <c r="A105" s="137">
        <f>Wording_Ranks!A89</f>
        <v/>
      </c>
      <c r="B105" s="124">
        <f>Wording_Ranks!B89</f>
        <v/>
      </c>
      <c r="C105" s="149">
        <f>IF(OR(Wording_Ranks!F89="Not covered",Wording_Ranks!F89="Child-only"),$C$12,INDEX($C$7:$C$11,Wording_Ranks!E89))</f>
        <v/>
      </c>
      <c r="D105" s="149">
        <f>IF(OR(Wording_Ranks!H89="Not covered",Wording_Ranks!H89="Child-only"),$C$12,INDEX($C$7:$C$11,Wording_Ranks!G89))</f>
        <v/>
      </c>
      <c r="E105" s="149">
        <f>IF(OR(Wording_Ranks!J89="Not covered",Wording_Ranks!J89="Child-only"),$C$12,INDEX($C$7:$C$11,Wording_Ranks!I89))</f>
        <v/>
      </c>
      <c r="F105" s="149">
        <f>IF(OR(Wording_Ranks!M89="Not covered",Wording_Ranks!M89="Child-only"),$C$12,INDEX($C$7:$C$11,Wording_Ranks!L89))</f>
        <v/>
      </c>
      <c r="G105" s="149">
        <f>IF(OR(Wording_Ranks!O89="Not covered",Wording_Ranks!O89="Child-only"),$C$12,INDEX($C$7:$C$11,Wording_Ranks!N89))</f>
        <v/>
      </c>
    </row>
    <row r="106" ht="15" customHeight="1" s="99">
      <c r="A106" s="137">
        <f>Wording_Ranks!A90</f>
        <v/>
      </c>
      <c r="B106" s="124">
        <f>Wording_Ranks!B90</f>
        <v/>
      </c>
      <c r="C106" s="149">
        <f>IF(OR(Wording_Ranks!F90="Not covered",Wording_Ranks!F90="Child-only"),$C$12,INDEX($C$7:$C$11,Wording_Ranks!E90))</f>
        <v/>
      </c>
      <c r="D106" s="149">
        <f>IF(OR(Wording_Ranks!H90="Not covered",Wording_Ranks!H90="Child-only"),$C$12,INDEX($C$7:$C$11,Wording_Ranks!G90))</f>
        <v/>
      </c>
      <c r="E106" s="149">
        <f>IF(OR(Wording_Ranks!J90="Not covered",Wording_Ranks!J90="Child-only"),$C$12,INDEX($C$7:$C$11,Wording_Ranks!I90))</f>
        <v/>
      </c>
      <c r="F106" s="149">
        <f>IF(OR(Wording_Ranks!M90="Not covered",Wording_Ranks!M90="Child-only"),$C$12,INDEX($C$7:$C$11,Wording_Ranks!L90))</f>
        <v/>
      </c>
      <c r="G106" s="149">
        <f>IF(OR(Wording_Ranks!O90="Not covered",Wording_Ranks!O90="Child-only"),$C$12,INDEX($C$7:$C$11,Wording_Ranks!N90))</f>
        <v/>
      </c>
    </row>
    <row r="107" ht="15" customHeight="1" s="99">
      <c r="A107" s="137">
        <f>Wording_Ranks!A91</f>
        <v/>
      </c>
      <c r="B107" s="124">
        <f>Wording_Ranks!B91</f>
        <v/>
      </c>
      <c r="C107" s="149">
        <f>IF(OR(Wording_Ranks!F91="Not covered",Wording_Ranks!F91="Child-only"),$C$12,INDEX($C$7:$C$11,Wording_Ranks!E91))</f>
        <v/>
      </c>
      <c r="D107" s="149">
        <f>IF(OR(Wording_Ranks!H91="Not covered",Wording_Ranks!H91="Child-only"),$C$12,INDEX($C$7:$C$11,Wording_Ranks!G91))</f>
        <v/>
      </c>
      <c r="E107" s="149">
        <f>IF(OR(Wording_Ranks!J91="Not covered",Wording_Ranks!J91="Child-only"),$C$12,INDEX($C$7:$C$11,Wording_Ranks!I91))</f>
        <v/>
      </c>
      <c r="F107" s="149">
        <f>IF(OR(Wording_Ranks!M91="Not covered",Wording_Ranks!M91="Child-only"),$C$12,INDEX($C$7:$C$11,Wording_Ranks!L91))</f>
        <v/>
      </c>
      <c r="G107" s="149">
        <f>IF(OR(Wording_Ranks!O91="Not covered",Wording_Ranks!O91="Child-only"),$C$12,INDEX($C$7:$C$11,Wording_Ranks!N91))</f>
        <v/>
      </c>
    </row>
    <row r="108" ht="15" customHeight="1" s="99">
      <c r="A108" s="137">
        <f>Wording_Ranks!A92</f>
        <v/>
      </c>
      <c r="B108" s="124">
        <f>Wording_Ranks!B92</f>
        <v/>
      </c>
      <c r="C108" s="149">
        <f>IF(OR(Wording_Ranks!F92="Not covered",Wording_Ranks!F92="Child-only"),$C$12,INDEX($C$7:$C$11,Wording_Ranks!E92))</f>
        <v/>
      </c>
      <c r="D108" s="149">
        <f>IF(OR(Wording_Ranks!H92="Not covered",Wording_Ranks!H92="Child-only"),$C$12,INDEX($C$7:$C$11,Wording_Ranks!G92))</f>
        <v/>
      </c>
      <c r="E108" s="149">
        <f>IF(OR(Wording_Ranks!J92="Not covered",Wording_Ranks!J92="Child-only"),$C$12,INDEX($C$7:$C$11,Wording_Ranks!I92))</f>
        <v/>
      </c>
      <c r="F108" s="149">
        <f>IF(OR(Wording_Ranks!M92="Not covered",Wording_Ranks!M92="Child-only"),$C$12,INDEX($C$7:$C$11,Wording_Ranks!L92))</f>
        <v/>
      </c>
      <c r="G108" s="149">
        <f>IF(OR(Wording_Ranks!O92="Not covered",Wording_Ranks!O92="Child-only"),$C$12,INDEX($C$7:$C$11,Wording_Ranks!N92))</f>
        <v/>
      </c>
    </row>
    <row r="109" ht="15" customHeight="1" s="99">
      <c r="A109" s="137">
        <f>Wording_Ranks!A93</f>
        <v/>
      </c>
      <c r="B109" s="124">
        <f>Wording_Ranks!B93</f>
        <v/>
      </c>
      <c r="C109" s="149">
        <f>IF(OR(Wording_Ranks!F93="Not covered",Wording_Ranks!F93="Child-only"),$C$12,INDEX($C$7:$C$11,Wording_Ranks!E93))</f>
        <v/>
      </c>
      <c r="D109" s="149">
        <f>IF(OR(Wording_Ranks!H93="Not covered",Wording_Ranks!H93="Child-only"),$C$12,INDEX($C$7:$C$11,Wording_Ranks!G93))</f>
        <v/>
      </c>
      <c r="E109" s="149">
        <f>IF(OR(Wording_Ranks!J93="Not covered",Wording_Ranks!J93="Child-only"),$C$12,INDEX($C$7:$C$11,Wording_Ranks!I93))</f>
        <v/>
      </c>
      <c r="F109" s="149">
        <f>IF(OR(Wording_Ranks!M93="Not covered",Wording_Ranks!M93="Child-only"),$C$12,INDEX($C$7:$C$11,Wording_Ranks!L93))</f>
        <v/>
      </c>
      <c r="G109" s="149">
        <f>IF(OR(Wording_Ranks!O93="Not covered",Wording_Ranks!O93="Child-only"),$C$12,INDEX($C$7:$C$11,Wording_Ranks!N93))</f>
        <v/>
      </c>
    </row>
    <row r="110" ht="15" customHeight="1" s="99">
      <c r="A110" s="137">
        <f>Wording_Ranks!A94</f>
        <v/>
      </c>
      <c r="B110" s="124">
        <f>Wording_Ranks!B94</f>
        <v/>
      </c>
      <c r="C110" s="149">
        <f>IF(OR(Wording_Ranks!F94="Not covered",Wording_Ranks!F94="Child-only"),$C$12,INDEX($C$7:$C$11,Wording_Ranks!E94))</f>
        <v/>
      </c>
      <c r="D110" s="149">
        <f>IF(OR(Wording_Ranks!H94="Not covered",Wording_Ranks!H94="Child-only"),$C$12,INDEX($C$7:$C$11,Wording_Ranks!G94))</f>
        <v/>
      </c>
      <c r="E110" s="149">
        <f>IF(OR(Wording_Ranks!J94="Not covered",Wording_Ranks!J94="Child-only"),$C$12,INDEX($C$7:$C$11,Wording_Ranks!I94))</f>
        <v/>
      </c>
      <c r="F110" s="149">
        <f>IF(OR(Wording_Ranks!M94="Not covered",Wording_Ranks!M94="Child-only"),$C$12,INDEX($C$7:$C$11,Wording_Ranks!L94))</f>
        <v/>
      </c>
      <c r="G110" s="149">
        <f>IF(OR(Wording_Ranks!O94="Not covered",Wording_Ranks!O94="Child-only"),$C$12,INDEX($C$7:$C$11,Wording_Ranks!N94))</f>
        <v/>
      </c>
    </row>
    <row r="111" ht="15" customHeight="1" s="99">
      <c r="A111" s="137">
        <f>Wording_Ranks!A95</f>
        <v/>
      </c>
      <c r="B111" s="124">
        <f>Wording_Ranks!B95</f>
        <v/>
      </c>
      <c r="C111" s="149">
        <f>IF(OR(Wording_Ranks!F95="Not covered",Wording_Ranks!F95="Child-only"),$C$12,INDEX($C$7:$C$11,Wording_Ranks!E95))</f>
        <v/>
      </c>
      <c r="D111" s="149">
        <f>IF(OR(Wording_Ranks!H95="Not covered",Wording_Ranks!H95="Child-only"),$C$12,INDEX($C$7:$C$11,Wording_Ranks!G95))</f>
        <v/>
      </c>
      <c r="E111" s="149">
        <f>IF(OR(Wording_Ranks!J95="Not covered",Wording_Ranks!J95="Child-only"),$C$12,INDEX($C$7:$C$11,Wording_Ranks!I95))</f>
        <v/>
      </c>
      <c r="F111" s="149">
        <f>IF(OR(Wording_Ranks!M95="Not covered",Wording_Ranks!M95="Child-only"),$C$12,INDEX($C$7:$C$11,Wording_Ranks!L95))</f>
        <v/>
      </c>
      <c r="G111" s="149">
        <f>IF(OR(Wording_Ranks!O95="Not covered",Wording_Ranks!O95="Child-only"),$C$12,INDEX($C$7:$C$11,Wording_Ranks!N95))</f>
        <v/>
      </c>
    </row>
    <row r="112" ht="15" customHeight="1" s="99">
      <c r="A112" s="137">
        <f>Wording_Ranks!A96</f>
        <v/>
      </c>
      <c r="B112" s="124">
        <f>Wording_Ranks!B96</f>
        <v/>
      </c>
      <c r="C112" s="149">
        <f>IF(OR(Wording_Ranks!F96="Not covered",Wording_Ranks!F96="Child-only"),$C$12,INDEX($C$7:$C$11,Wording_Ranks!E96))</f>
        <v/>
      </c>
      <c r="D112" s="149">
        <f>IF(OR(Wording_Ranks!H96="Not covered",Wording_Ranks!H96="Child-only"),$C$12,INDEX($C$7:$C$11,Wording_Ranks!G96))</f>
        <v/>
      </c>
      <c r="E112" s="149">
        <f>IF(OR(Wording_Ranks!J96="Not covered",Wording_Ranks!J96="Child-only"),$C$12,INDEX($C$7:$C$11,Wording_Ranks!I96))</f>
        <v/>
      </c>
      <c r="F112" s="149">
        <f>IF(OR(Wording_Ranks!M96="Not covered",Wording_Ranks!M96="Child-only"),$C$12,INDEX($C$7:$C$11,Wording_Ranks!L96))</f>
        <v/>
      </c>
      <c r="G112" s="149">
        <f>IF(OR(Wording_Ranks!O96="Not covered",Wording_Ranks!O96="Child-only"),$C$12,INDEX($C$7:$C$11,Wording_Ranks!N96))</f>
        <v/>
      </c>
    </row>
    <row r="113" ht="15" customHeight="1" s="99">
      <c r="A113" s="137">
        <f>Wording_Ranks!A97</f>
        <v/>
      </c>
      <c r="B113" s="124">
        <f>Wording_Ranks!B97</f>
        <v/>
      </c>
      <c r="C113" s="149">
        <f>IF(OR(Wording_Ranks!F97="Not covered",Wording_Ranks!F97="Child-only"),$C$12,INDEX($C$7:$C$11,Wording_Ranks!E97))</f>
        <v/>
      </c>
      <c r="D113" s="149">
        <f>IF(OR(Wording_Ranks!H97="Not covered",Wording_Ranks!H97="Child-only"),$C$12,INDEX($C$7:$C$11,Wording_Ranks!G97))</f>
        <v/>
      </c>
      <c r="E113" s="149">
        <f>IF(OR(Wording_Ranks!J97="Not covered",Wording_Ranks!J97="Child-only"),$C$12,INDEX($C$7:$C$11,Wording_Ranks!I97))</f>
        <v/>
      </c>
      <c r="F113" s="149">
        <f>IF(OR(Wording_Ranks!M97="Not covered",Wording_Ranks!M97="Child-only"),$C$12,INDEX($C$7:$C$11,Wording_Ranks!L97))</f>
        <v/>
      </c>
      <c r="G113" s="149">
        <f>IF(OR(Wording_Ranks!O97="Not covered",Wording_Ranks!O97="Child-only"),$C$12,INDEX($C$7:$C$11,Wording_Ranks!N97))</f>
        <v/>
      </c>
    </row>
    <row r="114" ht="15" customHeight="1" s="99">
      <c r="A114" s="137">
        <f>Wording_Ranks!A98</f>
        <v/>
      </c>
      <c r="B114" s="124">
        <f>Wording_Ranks!B98</f>
        <v/>
      </c>
      <c r="C114" s="149">
        <f>IF(OR(Wording_Ranks!F98="Not covered",Wording_Ranks!F98="Child-only"),$C$12,INDEX($C$7:$C$11,Wording_Ranks!E98))</f>
        <v/>
      </c>
      <c r="D114" s="149">
        <f>IF(OR(Wording_Ranks!H98="Not covered",Wording_Ranks!H98="Child-only"),$C$12,INDEX($C$7:$C$11,Wording_Ranks!G98))</f>
        <v/>
      </c>
      <c r="E114" s="149">
        <f>IF(OR(Wording_Ranks!J98="Not covered",Wording_Ranks!J98="Child-only"),$C$12,INDEX($C$7:$C$11,Wording_Ranks!I98))</f>
        <v/>
      </c>
      <c r="F114" s="149">
        <f>IF(OR(Wording_Ranks!M98="Not covered",Wording_Ranks!M98="Child-only"),$C$12,INDEX($C$7:$C$11,Wording_Ranks!L98))</f>
        <v/>
      </c>
      <c r="G114" s="149">
        <f>IF(OR(Wording_Ranks!O98="Not covered",Wording_Ranks!O98="Child-only"),$C$12,INDEX($C$7:$C$11,Wording_Ranks!N98))</f>
        <v/>
      </c>
    </row>
    <row r="115" ht="15" customHeight="1" s="99">
      <c r="A115" s="137">
        <f>Wording_Ranks!A99</f>
        <v/>
      </c>
      <c r="B115" s="124">
        <f>Wording_Ranks!B99</f>
        <v/>
      </c>
      <c r="C115" s="149">
        <f>IF(OR(Wording_Ranks!F99="Not covered",Wording_Ranks!F99="Child-only"),$C$12,INDEX($C$7:$C$11,Wording_Ranks!E99))</f>
        <v/>
      </c>
      <c r="D115" s="149">
        <f>IF(OR(Wording_Ranks!H99="Not covered",Wording_Ranks!H99="Child-only"),$C$12,INDEX($C$7:$C$11,Wording_Ranks!G99))</f>
        <v/>
      </c>
      <c r="E115" s="149">
        <f>IF(OR(Wording_Ranks!J99="Not covered",Wording_Ranks!J99="Child-only"),$C$12,INDEX($C$7:$C$11,Wording_Ranks!I99))</f>
        <v/>
      </c>
      <c r="F115" s="149">
        <f>IF(OR(Wording_Ranks!M99="Not covered",Wording_Ranks!M99="Child-only"),$C$12,INDEX($C$7:$C$11,Wording_Ranks!L99))</f>
        <v/>
      </c>
      <c r="G115" s="149">
        <f>IF(OR(Wording_Ranks!O99="Not covered",Wording_Ranks!O99="Child-only"),$C$12,INDEX($C$7:$C$11,Wording_Ranks!N99))</f>
        <v/>
      </c>
    </row>
    <row r="116" ht="15" customHeight="1" s="99">
      <c r="A116" s="137">
        <f>Wording_Ranks!A100</f>
        <v/>
      </c>
      <c r="B116" s="124">
        <f>Wording_Ranks!B100</f>
        <v/>
      </c>
      <c r="C116" s="149">
        <f>IF(OR(Wording_Ranks!F100="Not covered",Wording_Ranks!F100="Child-only"),$C$12,INDEX($C$7:$C$11,Wording_Ranks!E100))</f>
        <v/>
      </c>
      <c r="D116" s="149">
        <f>IF(OR(Wording_Ranks!H100="Not covered",Wording_Ranks!H100="Child-only"),$C$12,INDEX($C$7:$C$11,Wording_Ranks!G100))</f>
        <v/>
      </c>
      <c r="E116" s="149">
        <f>IF(OR(Wording_Ranks!J100="Not covered",Wording_Ranks!J100="Child-only"),$C$12,INDEX($C$7:$C$11,Wording_Ranks!I100))</f>
        <v/>
      </c>
      <c r="F116" s="149">
        <f>IF(OR(Wording_Ranks!M100="Not covered",Wording_Ranks!M100="Child-only"),$C$12,INDEX($C$7:$C$11,Wording_Ranks!L100))</f>
        <v/>
      </c>
      <c r="G116" s="149">
        <f>IF(OR(Wording_Ranks!O100="Not covered",Wording_Ranks!O100="Child-only"),$C$12,INDEX($C$7:$C$11,Wording_Ranks!N100))</f>
        <v/>
      </c>
    </row>
    <row r="117" ht="15" customHeight="1" s="99">
      <c r="A117" s="137">
        <f>Wording_Ranks!A101</f>
        <v/>
      </c>
      <c r="B117" s="124">
        <f>Wording_Ranks!B101</f>
        <v/>
      </c>
      <c r="C117" s="149">
        <f>IF(OR(Wording_Ranks!F101="Not covered",Wording_Ranks!F101="Child-only"),$C$12,INDEX($C$7:$C$11,Wording_Ranks!E101))</f>
        <v/>
      </c>
      <c r="D117" s="149">
        <f>IF(OR(Wording_Ranks!H101="Not covered",Wording_Ranks!H101="Child-only"),$C$12,INDEX($C$7:$C$11,Wording_Ranks!G101))</f>
        <v/>
      </c>
      <c r="E117" s="149">
        <f>IF(OR(Wording_Ranks!J101="Not covered",Wording_Ranks!J101="Child-only"),$C$12,INDEX($C$7:$C$11,Wording_Ranks!I101))</f>
        <v/>
      </c>
      <c r="F117" s="149">
        <f>IF(OR(Wording_Ranks!M101="Not covered",Wording_Ranks!M101="Child-only"),$C$12,INDEX($C$7:$C$11,Wording_Ranks!L101))</f>
        <v/>
      </c>
      <c r="G117" s="149">
        <f>IF(OR(Wording_Ranks!O101="Not covered",Wording_Ranks!O101="Child-only"),$C$12,INDEX($C$7:$C$11,Wording_Ranks!N101))</f>
        <v/>
      </c>
    </row>
    <row r="118" ht="15" customHeight="1" s="99">
      <c r="A118" s="137">
        <f>Wording_Ranks!A102</f>
        <v/>
      </c>
      <c r="B118" s="124">
        <f>Wording_Ranks!B102</f>
        <v/>
      </c>
      <c r="C118" s="149">
        <f>IF(OR(Wording_Ranks!F102="Not covered",Wording_Ranks!F102="Child-only"),$C$12,INDEX($C$7:$C$11,Wording_Ranks!E102))</f>
        <v/>
      </c>
      <c r="D118" s="149">
        <f>IF(OR(Wording_Ranks!H102="Not covered",Wording_Ranks!H102="Child-only"),$C$12,INDEX($C$7:$C$11,Wording_Ranks!G102))</f>
        <v/>
      </c>
      <c r="E118" s="149">
        <f>IF(OR(Wording_Ranks!J102="Not covered",Wording_Ranks!J102="Child-only"),$C$12,INDEX($C$7:$C$11,Wording_Ranks!I102))</f>
        <v/>
      </c>
      <c r="F118" s="149">
        <f>IF(OR(Wording_Ranks!M102="Not covered",Wording_Ranks!M102="Child-only"),$C$12,INDEX($C$7:$C$11,Wording_Ranks!L102))</f>
        <v/>
      </c>
      <c r="G118" s="149">
        <f>IF(OR(Wording_Ranks!O102="Not covered",Wording_Ranks!O102="Child-only"),$C$12,INDEX($C$7:$C$11,Wording_Ranks!N102))</f>
        <v/>
      </c>
    </row>
    <row r="119" ht="15" customHeight="1" s="99">
      <c r="A119" s="137">
        <f>Wording_Ranks!A103</f>
        <v/>
      </c>
      <c r="B119" s="124">
        <f>Wording_Ranks!B103</f>
        <v/>
      </c>
      <c r="C119" s="149">
        <f>IF(OR(Wording_Ranks!F103="Not covered",Wording_Ranks!F103="Child-only"),$C$12,INDEX($C$7:$C$11,Wording_Ranks!E103))</f>
        <v/>
      </c>
      <c r="D119" s="149">
        <f>IF(OR(Wording_Ranks!H103="Not covered",Wording_Ranks!H103="Child-only"),$C$12,INDEX($C$7:$C$11,Wording_Ranks!G103))</f>
        <v/>
      </c>
      <c r="E119" s="149">
        <f>IF(OR(Wording_Ranks!J103="Not covered",Wording_Ranks!J103="Child-only"),$C$12,INDEX($C$7:$C$11,Wording_Ranks!I103))</f>
        <v/>
      </c>
      <c r="F119" s="149">
        <f>IF(OR(Wording_Ranks!M103="Not covered",Wording_Ranks!M103="Child-only"),$C$12,INDEX($C$7:$C$11,Wording_Ranks!L103))</f>
        <v/>
      </c>
      <c r="G119" s="149">
        <f>IF(OR(Wording_Ranks!O103="Not covered",Wording_Ranks!O103="Child-only"),$C$12,INDEX($C$7:$C$11,Wording_Ranks!N103))</f>
        <v/>
      </c>
    </row>
    <row r="120" ht="15" customHeight="1" s="99">
      <c r="A120" s="137">
        <f>Wording_Ranks!A104</f>
        <v/>
      </c>
      <c r="B120" s="124">
        <f>Wording_Ranks!B104</f>
        <v/>
      </c>
      <c r="C120" s="149">
        <f>IF(OR(Wording_Ranks!F104="Not covered",Wording_Ranks!F104="Child-only"),$C$12,INDEX($C$7:$C$11,Wording_Ranks!E104))</f>
        <v/>
      </c>
      <c r="D120" s="149">
        <f>IF(OR(Wording_Ranks!H104="Not covered",Wording_Ranks!H104="Child-only"),$C$12,INDEX($C$7:$C$11,Wording_Ranks!G104))</f>
        <v/>
      </c>
      <c r="E120" s="149">
        <f>IF(OR(Wording_Ranks!J104="Not covered",Wording_Ranks!J104="Child-only"),$C$12,INDEX($C$7:$C$11,Wording_Ranks!I104))</f>
        <v/>
      </c>
      <c r="F120" s="149">
        <f>IF(OR(Wording_Ranks!M104="Not covered",Wording_Ranks!M104="Child-only"),$C$12,INDEX($C$7:$C$11,Wording_Ranks!L104))</f>
        <v/>
      </c>
      <c r="G120" s="149">
        <f>IF(OR(Wording_Ranks!O104="Not covered",Wording_Ranks!O104="Child-only"),$C$12,INDEX($C$7:$C$11,Wording_Ranks!N104))</f>
        <v/>
      </c>
    </row>
    <row r="121" ht="15" customHeight="1" s="99">
      <c r="A121" s="137">
        <f>Wording_Ranks!A105</f>
        <v/>
      </c>
      <c r="B121" s="124">
        <f>Wording_Ranks!B105</f>
        <v/>
      </c>
      <c r="C121" s="149">
        <f>IF(OR(Wording_Ranks!F105="Not covered",Wording_Ranks!F105="Child-only"),$C$12,INDEX($C$7:$C$11,Wording_Ranks!E105))</f>
        <v/>
      </c>
      <c r="D121" s="149">
        <f>IF(OR(Wording_Ranks!H105="Not covered",Wording_Ranks!H105="Child-only"),$C$12,INDEX($C$7:$C$11,Wording_Ranks!G105))</f>
        <v/>
      </c>
      <c r="E121" s="149">
        <f>IF(OR(Wording_Ranks!J105="Not covered",Wording_Ranks!J105="Child-only"),$C$12,INDEX($C$7:$C$11,Wording_Ranks!I105))</f>
        <v/>
      </c>
      <c r="F121" s="149">
        <f>IF(OR(Wording_Ranks!M105="Not covered",Wording_Ranks!M105="Child-only"),$C$12,INDEX($C$7:$C$11,Wording_Ranks!L105))</f>
        <v/>
      </c>
      <c r="G121" s="149">
        <f>IF(OR(Wording_Ranks!O105="Not covered",Wording_Ranks!O105="Child-only"),$C$12,INDEX($C$7:$C$11,Wording_Ranks!N105))</f>
        <v/>
      </c>
    </row>
    <row r="122" ht="15" customHeight="1" s="99">
      <c r="A122" s="137">
        <f>Wording_Ranks!A106</f>
        <v/>
      </c>
      <c r="B122" s="124">
        <f>Wording_Ranks!B106</f>
        <v/>
      </c>
      <c r="C122" s="149">
        <f>IF(OR(Wording_Ranks!F106="Not covered",Wording_Ranks!F106="Child-only"),$C$12,INDEX($C$7:$C$11,Wording_Ranks!E106))</f>
        <v/>
      </c>
      <c r="D122" s="149">
        <f>IF(OR(Wording_Ranks!H106="Not covered",Wording_Ranks!H106="Child-only"),$C$12,INDEX($C$7:$C$11,Wording_Ranks!G106))</f>
        <v/>
      </c>
      <c r="E122" s="149">
        <f>IF(OR(Wording_Ranks!J106="Not covered",Wording_Ranks!J106="Child-only"),$C$12,INDEX($C$7:$C$11,Wording_Ranks!I106))</f>
        <v/>
      </c>
      <c r="F122" s="149">
        <f>IF(OR(Wording_Ranks!M106="Not covered",Wording_Ranks!M106="Child-only"),$C$12,INDEX($C$7:$C$11,Wording_Ranks!L106))</f>
        <v/>
      </c>
      <c r="G122" s="149">
        <f>IF(OR(Wording_Ranks!O106="Not covered",Wording_Ranks!O106="Child-only"),$C$12,INDEX($C$7:$C$11,Wording_Ranks!N106))</f>
        <v/>
      </c>
    </row>
    <row r="123" ht="15" customHeight="1" s="99">
      <c r="A123" s="137">
        <f>Wording_Ranks!A107</f>
        <v/>
      </c>
      <c r="B123" s="124">
        <f>Wording_Ranks!B107</f>
        <v/>
      </c>
      <c r="C123" s="149">
        <f>IF(OR(Wording_Ranks!F107="Not covered",Wording_Ranks!F107="Child-only"),$C$12,INDEX($C$7:$C$11,Wording_Ranks!E107))</f>
        <v/>
      </c>
      <c r="D123" s="149">
        <f>IF(OR(Wording_Ranks!H107="Not covered",Wording_Ranks!H107="Child-only"),$C$12,INDEX($C$7:$C$11,Wording_Ranks!G107))</f>
        <v/>
      </c>
      <c r="E123" s="149">
        <f>IF(OR(Wording_Ranks!J107="Not covered",Wording_Ranks!J107="Child-only"),$C$12,INDEX($C$7:$C$11,Wording_Ranks!I107))</f>
        <v/>
      </c>
      <c r="F123" s="149">
        <f>IF(OR(Wording_Ranks!M107="Not covered",Wording_Ranks!M107="Child-only"),$C$12,INDEX($C$7:$C$11,Wording_Ranks!L107))</f>
        <v/>
      </c>
      <c r="G123" s="149">
        <f>IF(OR(Wording_Ranks!O107="Not covered",Wording_Ranks!O107="Child-only"),$C$12,INDEX($C$7:$C$11,Wording_Ranks!N107))</f>
        <v/>
      </c>
    </row>
    <row r="124" ht="15" customHeight="1" s="99">
      <c r="A124" s="137">
        <f>Wording_Ranks!A108</f>
        <v/>
      </c>
      <c r="B124" s="124">
        <f>Wording_Ranks!B108</f>
        <v/>
      </c>
      <c r="C124" s="149">
        <f>IF(OR(Wording_Ranks!F108="Not covered",Wording_Ranks!F108="Child-only"),$C$12,INDEX($C$7:$C$11,Wording_Ranks!E108))</f>
        <v/>
      </c>
      <c r="D124" s="149">
        <f>IF(OR(Wording_Ranks!H108="Not covered",Wording_Ranks!H108="Child-only"),$C$12,INDEX($C$7:$C$11,Wording_Ranks!G108))</f>
        <v/>
      </c>
      <c r="E124" s="149">
        <f>IF(OR(Wording_Ranks!J108="Not covered",Wording_Ranks!J108="Child-only"),$C$12,INDEX($C$7:$C$11,Wording_Ranks!I108))</f>
        <v/>
      </c>
      <c r="F124" s="149">
        <f>IF(OR(Wording_Ranks!M108="Not covered",Wording_Ranks!M108="Child-only"),$C$12,INDEX($C$7:$C$11,Wording_Ranks!L108))</f>
        <v/>
      </c>
      <c r="G124" s="149">
        <f>IF(OR(Wording_Ranks!O108="Not covered",Wording_Ranks!O108="Child-only"),$C$12,INDEX($C$7:$C$11,Wording_Ranks!N108))</f>
        <v/>
      </c>
    </row>
    <row r="125" ht="15" customHeight="1" s="99">
      <c r="A125" s="137">
        <f>Wording_Ranks!A109</f>
        <v/>
      </c>
      <c r="B125" s="124">
        <f>Wording_Ranks!B109</f>
        <v/>
      </c>
      <c r="C125" s="149">
        <f>IF(OR(Wording_Ranks!F109="Not covered",Wording_Ranks!F109="Child-only"),$C$12,INDEX($C$7:$C$11,Wording_Ranks!E109))</f>
        <v/>
      </c>
      <c r="D125" s="149">
        <f>IF(OR(Wording_Ranks!H109="Not covered",Wording_Ranks!H109="Child-only"),$C$12,INDEX($C$7:$C$11,Wording_Ranks!G109))</f>
        <v/>
      </c>
      <c r="E125" s="149">
        <f>IF(OR(Wording_Ranks!J109="Not covered",Wording_Ranks!J109="Child-only"),$C$12,INDEX($C$7:$C$11,Wording_Ranks!I109))</f>
        <v/>
      </c>
      <c r="F125" s="149">
        <f>IF(OR(Wording_Ranks!M109="Not covered",Wording_Ranks!M109="Child-only"),$C$12,INDEX($C$7:$C$11,Wording_Ranks!L109))</f>
        <v/>
      </c>
      <c r="G125" s="149">
        <f>IF(OR(Wording_Ranks!O109="Not covered",Wording_Ranks!O109="Child-only"),$C$12,INDEX($C$7:$C$11,Wording_Ranks!N109))</f>
        <v/>
      </c>
    </row>
    <row r="126" ht="15" customHeight="1" s="99">
      <c r="A126" s="137">
        <f>Wording_Ranks!A110</f>
        <v/>
      </c>
      <c r="B126" s="124">
        <f>Wording_Ranks!B110</f>
        <v/>
      </c>
      <c r="C126" s="149">
        <f>IF(OR(Wording_Ranks!F110="Not covered",Wording_Ranks!F110="Child-only"),$C$12,INDEX($C$7:$C$11,Wording_Ranks!E110))</f>
        <v/>
      </c>
      <c r="D126" s="149">
        <f>IF(OR(Wording_Ranks!H110="Not covered",Wording_Ranks!H110="Child-only"),$C$12,INDEX($C$7:$C$11,Wording_Ranks!G110))</f>
        <v/>
      </c>
      <c r="E126" s="149">
        <f>IF(OR(Wording_Ranks!J110="Not covered",Wording_Ranks!J110="Child-only"),$C$12,INDEX($C$7:$C$11,Wording_Ranks!I110))</f>
        <v/>
      </c>
      <c r="F126" s="149">
        <f>IF(OR(Wording_Ranks!M110="Not covered",Wording_Ranks!M110="Child-only"),$C$12,INDEX($C$7:$C$11,Wording_Ranks!L110))</f>
        <v/>
      </c>
      <c r="G126" s="149">
        <f>IF(OR(Wording_Ranks!O110="Not covered",Wording_Ranks!O110="Child-only"),$C$12,INDEX($C$7:$C$11,Wording_Ranks!N110))</f>
        <v/>
      </c>
    </row>
    <row r="127" ht="15" customHeight="1" s="99">
      <c r="A127" s="137">
        <f>Wording_Ranks!A111</f>
        <v/>
      </c>
      <c r="B127" s="124">
        <f>Wording_Ranks!B111</f>
        <v/>
      </c>
      <c r="C127" s="149">
        <f>IF(OR(Wording_Ranks!F111="Not covered",Wording_Ranks!F111="Child-only"),$C$12,INDEX($C$7:$C$11,Wording_Ranks!E111))</f>
        <v/>
      </c>
      <c r="D127" s="149">
        <f>IF(OR(Wording_Ranks!H111="Not covered",Wording_Ranks!H111="Child-only"),$C$12,INDEX($C$7:$C$11,Wording_Ranks!G111))</f>
        <v/>
      </c>
      <c r="E127" s="149">
        <f>IF(OR(Wording_Ranks!J111="Not covered",Wording_Ranks!J111="Child-only"),$C$12,INDEX($C$7:$C$11,Wording_Ranks!I111))</f>
        <v/>
      </c>
      <c r="F127" s="149">
        <f>IF(OR(Wording_Ranks!M111="Not covered",Wording_Ranks!M111="Child-only"),$C$12,INDEX($C$7:$C$11,Wording_Ranks!L111))</f>
        <v/>
      </c>
      <c r="G127" s="149">
        <f>IF(OR(Wording_Ranks!O111="Not covered",Wording_Ranks!O111="Child-only"),$C$12,INDEX($C$7:$C$11,Wording_Ranks!N111))</f>
        <v/>
      </c>
    </row>
    <row r="128" ht="15" customHeight="1" s="99">
      <c r="A128" s="137">
        <f>Wording_Ranks!A112</f>
        <v/>
      </c>
      <c r="B128" s="124">
        <f>Wording_Ranks!B112</f>
        <v/>
      </c>
      <c r="C128" s="149">
        <f>IF(OR(Wording_Ranks!F112="Not covered",Wording_Ranks!F112="Child-only"),$C$12,INDEX($C$7:$C$11,Wording_Ranks!E112))</f>
        <v/>
      </c>
      <c r="D128" s="149">
        <f>IF(OR(Wording_Ranks!H112="Not covered",Wording_Ranks!H112="Child-only"),$C$12,INDEX($C$7:$C$11,Wording_Ranks!G112))</f>
        <v/>
      </c>
      <c r="E128" s="149">
        <f>IF(OR(Wording_Ranks!J112="Not covered",Wording_Ranks!J112="Child-only"),$C$12,INDEX($C$7:$C$11,Wording_Ranks!I112))</f>
        <v/>
      </c>
      <c r="F128" s="149">
        <f>IF(OR(Wording_Ranks!M112="Not covered",Wording_Ranks!M112="Child-only"),$C$12,INDEX($C$7:$C$11,Wording_Ranks!L112))</f>
        <v/>
      </c>
      <c r="G128" s="149">
        <f>IF(OR(Wording_Ranks!O112="Not covered",Wording_Ranks!O112="Child-only"),$C$12,INDEX($C$7:$C$11,Wording_Ranks!N112))</f>
        <v/>
      </c>
    </row>
    <row r="129" ht="15" customHeight="1" s="99">
      <c r="A129" s="137">
        <f>Wording_Ranks!A113</f>
        <v/>
      </c>
      <c r="B129" s="124">
        <f>Wording_Ranks!B113</f>
        <v/>
      </c>
      <c r="C129" s="149">
        <f>IF(OR(Wording_Ranks!F113="Not covered",Wording_Ranks!F113="Child-only"),$C$12,INDEX($C$7:$C$11,Wording_Ranks!E113))</f>
        <v/>
      </c>
      <c r="D129" s="149">
        <f>IF(OR(Wording_Ranks!H113="Not covered",Wording_Ranks!H113="Child-only"),$C$12,INDEX($C$7:$C$11,Wording_Ranks!G113))</f>
        <v/>
      </c>
      <c r="E129" s="149">
        <f>IF(OR(Wording_Ranks!J113="Not covered",Wording_Ranks!J113="Child-only"),$C$12,INDEX($C$7:$C$11,Wording_Ranks!I113))</f>
        <v/>
      </c>
      <c r="F129" s="149">
        <f>IF(OR(Wording_Ranks!M113="Not covered",Wording_Ranks!M113="Child-only"),$C$12,INDEX($C$7:$C$11,Wording_Ranks!L113))</f>
        <v/>
      </c>
      <c r="G129" s="149">
        <f>IF(OR(Wording_Ranks!O113="Not covered",Wording_Ranks!O113="Child-only"),$C$12,INDEX($C$7:$C$11,Wording_Ranks!N113))</f>
        <v/>
      </c>
    </row>
    <row r="130" ht="15" customHeight="1" s="99">
      <c r="A130" s="137">
        <f>Wording_Ranks!A114</f>
        <v/>
      </c>
      <c r="B130" s="124">
        <f>Wording_Ranks!B114</f>
        <v/>
      </c>
      <c r="C130" s="149">
        <f>IF(OR(Wording_Ranks!F114="Not covered",Wording_Ranks!F114="Child-only"),$C$12,INDEX($C$7:$C$11,Wording_Ranks!E114))</f>
        <v/>
      </c>
      <c r="D130" s="149">
        <f>IF(OR(Wording_Ranks!H114="Not covered",Wording_Ranks!H114="Child-only"),$C$12,INDEX($C$7:$C$11,Wording_Ranks!G114))</f>
        <v/>
      </c>
      <c r="E130" s="149">
        <f>IF(OR(Wording_Ranks!J114="Not covered",Wording_Ranks!J114="Child-only"),$C$12,INDEX($C$7:$C$11,Wording_Ranks!I114))</f>
        <v/>
      </c>
      <c r="F130" s="149">
        <f>IF(OR(Wording_Ranks!M114="Not covered",Wording_Ranks!M114="Child-only"),$C$12,INDEX($C$7:$C$11,Wording_Ranks!L114))</f>
        <v/>
      </c>
      <c r="G130" s="149">
        <f>IF(OR(Wording_Ranks!O114="Not covered",Wording_Ranks!O114="Child-only"),$C$12,INDEX($C$7:$C$11,Wording_Ranks!N114))</f>
        <v/>
      </c>
    </row>
    <row r="131" ht="15" customHeight="1" s="99">
      <c r="A131" s="137">
        <f>Wording_Ranks!A115</f>
        <v/>
      </c>
      <c r="B131" s="124">
        <f>Wording_Ranks!B115</f>
        <v/>
      </c>
      <c r="C131" s="149">
        <f>IF(OR(Wording_Ranks!F115="Not covered",Wording_Ranks!F115="Child-only"),$C$12,INDEX($C$7:$C$11,Wording_Ranks!E115))</f>
        <v/>
      </c>
      <c r="D131" s="149">
        <f>IF(OR(Wording_Ranks!H115="Not covered",Wording_Ranks!H115="Child-only"),$C$12,INDEX($C$7:$C$11,Wording_Ranks!G115))</f>
        <v/>
      </c>
      <c r="E131" s="149">
        <f>IF(OR(Wording_Ranks!J115="Not covered",Wording_Ranks!J115="Child-only"),$C$12,INDEX($C$7:$C$11,Wording_Ranks!I115))</f>
        <v/>
      </c>
      <c r="F131" s="149">
        <f>IF(OR(Wording_Ranks!M115="Not covered",Wording_Ranks!M115="Child-only"),$C$12,INDEX($C$7:$C$11,Wording_Ranks!L115))</f>
        <v/>
      </c>
      <c r="G131" s="149">
        <f>IF(OR(Wording_Ranks!O115="Not covered",Wording_Ranks!O115="Child-only"),$C$12,INDEX($C$7:$C$11,Wording_Ranks!N115))</f>
        <v/>
      </c>
    </row>
    <row r="132" ht="15" customHeight="1" s="99">
      <c r="A132" s="137">
        <f>Wording_Ranks!A116</f>
        <v/>
      </c>
      <c r="B132" s="124">
        <f>Wording_Ranks!B116</f>
        <v/>
      </c>
      <c r="C132" s="149">
        <f>IF(OR(Wording_Ranks!F116="Not covered",Wording_Ranks!F116="Child-only"),$C$12,INDEX($C$7:$C$11,Wording_Ranks!E116))</f>
        <v/>
      </c>
      <c r="D132" s="149">
        <f>IF(OR(Wording_Ranks!H116="Not covered",Wording_Ranks!H116="Child-only"),$C$12,INDEX($C$7:$C$11,Wording_Ranks!G116))</f>
        <v/>
      </c>
      <c r="E132" s="149">
        <f>IF(OR(Wording_Ranks!J116="Not covered",Wording_Ranks!J116="Child-only"),$C$12,INDEX($C$7:$C$11,Wording_Ranks!I116))</f>
        <v/>
      </c>
      <c r="F132" s="149">
        <f>IF(OR(Wording_Ranks!M116="Not covered",Wording_Ranks!M116="Child-only"),$C$12,INDEX($C$7:$C$11,Wording_Ranks!L116))</f>
        <v/>
      </c>
      <c r="G132" s="149">
        <f>IF(OR(Wording_Ranks!O116="Not covered",Wording_Ranks!O116="Child-only"),$C$12,INDEX($C$7:$C$11,Wording_Ranks!N116))</f>
        <v/>
      </c>
    </row>
    <row r="133" ht="15" customHeight="1" s="99">
      <c r="A133" s="137">
        <f>Wording_Ranks!A117</f>
        <v/>
      </c>
      <c r="B133" s="124">
        <f>Wording_Ranks!B117</f>
        <v/>
      </c>
      <c r="C133" s="149">
        <f>IF(OR(Wording_Ranks!F117="Not covered",Wording_Ranks!F117="Child-only"),$C$12,INDEX($C$7:$C$11,Wording_Ranks!E117))</f>
        <v/>
      </c>
      <c r="D133" s="149">
        <f>IF(OR(Wording_Ranks!H117="Not covered",Wording_Ranks!H117="Child-only"),$C$12,INDEX($C$7:$C$11,Wording_Ranks!G117))</f>
        <v/>
      </c>
      <c r="E133" s="149">
        <f>IF(OR(Wording_Ranks!J117="Not covered",Wording_Ranks!J117="Child-only"),$C$12,INDEX($C$7:$C$11,Wording_Ranks!I117))</f>
        <v/>
      </c>
      <c r="F133" s="149">
        <f>IF(OR(Wording_Ranks!M117="Not covered",Wording_Ranks!M117="Child-only"),$C$12,INDEX($C$7:$C$11,Wording_Ranks!L117))</f>
        <v/>
      </c>
      <c r="G133" s="149">
        <f>IF(OR(Wording_Ranks!O117="Not covered",Wording_Ranks!O117="Child-only"),$C$12,INDEX($C$7:$C$11,Wording_Ranks!N117))</f>
        <v/>
      </c>
    </row>
    <row r="134" ht="15" customHeight="1" s="99">
      <c r="A134" s="137">
        <f>Wording_Ranks!A118</f>
        <v/>
      </c>
      <c r="B134" s="124">
        <f>Wording_Ranks!B118</f>
        <v/>
      </c>
      <c r="C134" s="149">
        <f>IF(OR(Wording_Ranks!F118="Not covered",Wording_Ranks!F118="Child-only"),$C$12,INDEX($C$7:$C$11,Wording_Ranks!E118))</f>
        <v/>
      </c>
      <c r="D134" s="149">
        <f>IF(OR(Wording_Ranks!H118="Not covered",Wording_Ranks!H118="Child-only"),$C$12,INDEX($C$7:$C$11,Wording_Ranks!G118))</f>
        <v/>
      </c>
      <c r="E134" s="149">
        <f>IF(OR(Wording_Ranks!J118="Not covered",Wording_Ranks!J118="Child-only"),$C$12,INDEX($C$7:$C$11,Wording_Ranks!I118))</f>
        <v/>
      </c>
      <c r="F134" s="149">
        <f>IF(OR(Wording_Ranks!M118="Not covered",Wording_Ranks!M118="Child-only"),$C$12,INDEX($C$7:$C$11,Wording_Ranks!L118))</f>
        <v/>
      </c>
      <c r="G134" s="149">
        <f>IF(OR(Wording_Ranks!O118="Not covered",Wording_Ranks!O118="Child-only"),$C$12,INDEX($C$7:$C$11,Wording_Ranks!N118))</f>
        <v/>
      </c>
    </row>
    <row r="135" ht="15" customHeight="1" s="99">
      <c r="A135" s="137">
        <f>Wording_Ranks!A119</f>
        <v/>
      </c>
      <c r="B135" s="124">
        <f>Wording_Ranks!B119</f>
        <v/>
      </c>
      <c r="C135" s="149">
        <f>IF(OR(Wording_Ranks!F119="Not covered",Wording_Ranks!F119="Child-only"),$C$12,INDEX($C$7:$C$11,Wording_Ranks!E119))</f>
        <v/>
      </c>
      <c r="D135" s="149">
        <f>IF(OR(Wording_Ranks!H119="Not covered",Wording_Ranks!H119="Child-only"),$C$12,INDEX($C$7:$C$11,Wording_Ranks!G119))</f>
        <v/>
      </c>
      <c r="E135" s="149">
        <f>IF(OR(Wording_Ranks!J119="Not covered",Wording_Ranks!J119="Child-only"),$C$12,INDEX($C$7:$C$11,Wording_Ranks!I119))</f>
        <v/>
      </c>
      <c r="F135" s="149">
        <f>IF(OR(Wording_Ranks!M119="Not covered",Wording_Ranks!M119="Child-only"),$C$12,INDEX($C$7:$C$11,Wording_Ranks!L119))</f>
        <v/>
      </c>
      <c r="G135" s="149">
        <f>IF(OR(Wording_Ranks!O119="Not covered",Wording_Ranks!O119="Child-only"),$C$12,INDEX($C$7:$C$11,Wording_Ranks!N119))</f>
        <v/>
      </c>
    </row>
    <row r="136" ht="15" customHeight="1" s="99">
      <c r="A136" s="137">
        <f>Wording_Ranks!A120</f>
        <v/>
      </c>
      <c r="B136" s="124">
        <f>Wording_Ranks!B120</f>
        <v/>
      </c>
      <c r="C136" s="149">
        <f>IF(OR(Wording_Ranks!F120="Not covered",Wording_Ranks!F120="Child-only"),$C$12,INDEX($C$7:$C$11,Wording_Ranks!E120))</f>
        <v/>
      </c>
      <c r="D136" s="149">
        <f>IF(OR(Wording_Ranks!H120="Not covered",Wording_Ranks!H120="Child-only"),$C$12,INDEX($C$7:$C$11,Wording_Ranks!G120))</f>
        <v/>
      </c>
      <c r="E136" s="149">
        <f>IF(OR(Wording_Ranks!J120="Not covered",Wording_Ranks!J120="Child-only"),$C$12,INDEX($C$7:$C$11,Wording_Ranks!I120))</f>
        <v/>
      </c>
      <c r="F136" s="149">
        <f>IF(OR(Wording_Ranks!M120="Not covered",Wording_Ranks!M120="Child-only"),$C$12,INDEX($C$7:$C$11,Wording_Ranks!L120))</f>
        <v/>
      </c>
      <c r="G136" s="149">
        <f>IF(OR(Wording_Ranks!O120="Not covered",Wording_Ranks!O120="Child-only"),$C$12,INDEX($C$7:$C$11,Wording_Ranks!N120))</f>
        <v/>
      </c>
    </row>
    <row r="137" ht="15" customHeight="1" s="99">
      <c r="A137" s="137">
        <f>Wording_Ranks!A121</f>
        <v/>
      </c>
      <c r="B137" s="124">
        <f>Wording_Ranks!B121</f>
        <v/>
      </c>
      <c r="C137" s="149">
        <f>IF(OR(Wording_Ranks!F121="Not covered",Wording_Ranks!F121="Child-only"),$C$12,INDEX($C$7:$C$11,Wording_Ranks!E121))</f>
        <v/>
      </c>
      <c r="D137" s="149">
        <f>IF(OR(Wording_Ranks!H121="Not covered",Wording_Ranks!H121="Child-only"),$C$12,INDEX($C$7:$C$11,Wording_Ranks!G121))</f>
        <v/>
      </c>
      <c r="E137" s="149">
        <f>IF(OR(Wording_Ranks!J121="Not covered",Wording_Ranks!J121="Child-only"),$C$12,INDEX($C$7:$C$11,Wording_Ranks!I121))</f>
        <v/>
      </c>
      <c r="F137" s="149">
        <f>IF(OR(Wording_Ranks!M121="Not covered",Wording_Ranks!M121="Child-only"),$C$12,INDEX($C$7:$C$11,Wording_Ranks!L121))</f>
        <v/>
      </c>
      <c r="G137" s="149">
        <f>IF(OR(Wording_Ranks!O121="Not covered",Wording_Ranks!O121="Child-only"),$C$12,INDEX($C$7:$C$11,Wording_Ranks!N121))</f>
        <v/>
      </c>
    </row>
    <row r="138" ht="15" customHeight="1" s="99">
      <c r="A138" s="137">
        <f>Wording_Ranks!A122</f>
        <v/>
      </c>
      <c r="B138" s="124">
        <f>Wording_Ranks!B122</f>
        <v/>
      </c>
      <c r="C138" s="149">
        <f>IF(OR(Wording_Ranks!F122="Not covered",Wording_Ranks!F122="Child-only"),$C$12,INDEX($C$7:$C$11,Wording_Ranks!E122))</f>
        <v/>
      </c>
      <c r="D138" s="149">
        <f>IF(OR(Wording_Ranks!H122="Not covered",Wording_Ranks!H122="Child-only"),$C$12,INDEX($C$7:$C$11,Wording_Ranks!G122))</f>
        <v/>
      </c>
      <c r="E138" s="149">
        <f>IF(OR(Wording_Ranks!J122="Not covered",Wording_Ranks!J122="Child-only"),$C$12,INDEX($C$7:$C$11,Wording_Ranks!I122))</f>
        <v/>
      </c>
      <c r="F138" s="149">
        <f>IF(OR(Wording_Ranks!M122="Not covered",Wording_Ranks!M122="Child-only"),$C$12,INDEX($C$7:$C$11,Wording_Ranks!L122))</f>
        <v/>
      </c>
      <c r="G138" s="149">
        <f>IF(OR(Wording_Ranks!O122="Not covered",Wording_Ranks!O122="Child-only"),$C$12,INDEX($C$7:$C$11,Wording_Ranks!N122))</f>
        <v/>
      </c>
    </row>
    <row r="139" ht="15" customHeight="1" s="99">
      <c r="A139" s="137">
        <f>Wording_Ranks!A123</f>
        <v/>
      </c>
      <c r="B139" s="124">
        <f>Wording_Ranks!B123</f>
        <v/>
      </c>
      <c r="C139" s="149">
        <f>IF(OR(Wording_Ranks!F123="Not covered",Wording_Ranks!F123="Child-only"),$C$12,INDEX($C$7:$C$11,Wording_Ranks!E123))</f>
        <v/>
      </c>
      <c r="D139" s="149">
        <f>IF(OR(Wording_Ranks!H123="Not covered",Wording_Ranks!H123="Child-only"),$C$12,INDEX($C$7:$C$11,Wording_Ranks!G123))</f>
        <v/>
      </c>
      <c r="E139" s="149">
        <f>IF(OR(Wording_Ranks!J123="Not covered",Wording_Ranks!J123="Child-only"),$C$12,INDEX($C$7:$C$11,Wording_Ranks!I123))</f>
        <v/>
      </c>
      <c r="F139" s="149">
        <f>IF(OR(Wording_Ranks!M123="Not covered",Wording_Ranks!M123="Child-only"),$C$12,INDEX($C$7:$C$11,Wording_Ranks!L123))</f>
        <v/>
      </c>
      <c r="G139" s="149">
        <f>IF(OR(Wording_Ranks!O123="Not covered",Wording_Ranks!O123="Child-only"),$C$12,INDEX($C$7:$C$11,Wording_Ranks!N123))</f>
        <v/>
      </c>
    </row>
    <row r="140" ht="15" customHeight="1" s="99">
      <c r="A140" s="137">
        <f>Wording_Ranks!A124</f>
        <v/>
      </c>
      <c r="B140" s="124">
        <f>Wording_Ranks!B124</f>
        <v/>
      </c>
      <c r="C140" s="149">
        <f>IF(OR(Wording_Ranks!F124="Not covered",Wording_Ranks!F124="Child-only"),$C$12,INDEX($C$7:$C$11,Wording_Ranks!E124))</f>
        <v/>
      </c>
      <c r="D140" s="149">
        <f>IF(OR(Wording_Ranks!H124="Not covered",Wording_Ranks!H124="Child-only"),$C$12,INDEX($C$7:$C$11,Wording_Ranks!G124))</f>
        <v/>
      </c>
      <c r="E140" s="149">
        <f>IF(OR(Wording_Ranks!J124="Not covered",Wording_Ranks!J124="Child-only"),$C$12,INDEX($C$7:$C$11,Wording_Ranks!I124))</f>
        <v/>
      </c>
      <c r="F140" s="149">
        <f>IF(OR(Wording_Ranks!M124="Not covered",Wording_Ranks!M124="Child-only"),$C$12,INDEX($C$7:$C$11,Wording_Ranks!L124))</f>
        <v/>
      </c>
      <c r="G140" s="149">
        <f>IF(OR(Wording_Ranks!O124="Not covered",Wording_Ranks!O124="Child-only"),$C$12,INDEX($C$7:$C$11,Wording_Ranks!N124))</f>
        <v/>
      </c>
    </row>
    <row r="141" ht="15" customHeight="1" s="99">
      <c r="A141" s="137">
        <f>Wording_Ranks!A125</f>
        <v/>
      </c>
      <c r="B141" s="124">
        <f>Wording_Ranks!B125</f>
        <v/>
      </c>
      <c r="C141" s="149">
        <f>IF(OR(Wording_Ranks!F125="Not covered",Wording_Ranks!F125="Child-only"),$C$12,INDEX($C$7:$C$11,Wording_Ranks!E125))</f>
        <v/>
      </c>
      <c r="D141" s="149">
        <f>IF(OR(Wording_Ranks!H125="Not covered",Wording_Ranks!H125="Child-only"),$C$12,INDEX($C$7:$C$11,Wording_Ranks!G125))</f>
        <v/>
      </c>
      <c r="E141" s="149">
        <f>IF(OR(Wording_Ranks!J125="Not covered",Wording_Ranks!J125="Child-only"),$C$12,INDEX($C$7:$C$11,Wording_Ranks!I125))</f>
        <v/>
      </c>
      <c r="F141" s="149">
        <f>IF(OR(Wording_Ranks!M125="Not covered",Wording_Ranks!M125="Child-only"),$C$12,INDEX($C$7:$C$11,Wording_Ranks!L125))</f>
        <v/>
      </c>
      <c r="G141" s="149">
        <f>IF(OR(Wording_Ranks!O125="Not covered",Wording_Ranks!O125="Child-only"),$C$12,INDEX($C$7:$C$11,Wording_Ranks!N125))</f>
        <v/>
      </c>
    </row>
    <row r="142" ht="15" customHeight="1" s="99">
      <c r="A142" s="137">
        <f>Wording_Ranks!A126</f>
        <v/>
      </c>
      <c r="B142" s="124">
        <f>Wording_Ranks!B126</f>
        <v/>
      </c>
      <c r="C142" s="149">
        <f>IF(OR(Wording_Ranks!F126="Not covered",Wording_Ranks!F126="Child-only"),$C$12,INDEX($C$7:$C$11,Wording_Ranks!E126))</f>
        <v/>
      </c>
      <c r="D142" s="149">
        <f>IF(OR(Wording_Ranks!H126="Not covered",Wording_Ranks!H126="Child-only"),$C$12,INDEX($C$7:$C$11,Wording_Ranks!G126))</f>
        <v/>
      </c>
      <c r="E142" s="149">
        <f>IF(OR(Wording_Ranks!J126="Not covered",Wording_Ranks!J126="Child-only"),$C$12,INDEX($C$7:$C$11,Wording_Ranks!I126))</f>
        <v/>
      </c>
      <c r="F142" s="149">
        <f>IF(OR(Wording_Ranks!M126="Not covered",Wording_Ranks!M126="Child-only"),$C$12,INDEX($C$7:$C$11,Wording_Ranks!L126))</f>
        <v/>
      </c>
      <c r="G142" s="149">
        <f>IF(OR(Wording_Ranks!O126="Not covered",Wording_Ranks!O126="Child-only"),$C$12,INDEX($C$7:$C$11,Wording_Ranks!N126))</f>
        <v/>
      </c>
    </row>
    <row r="143" ht="15" customHeight="1" s="99">
      <c r="A143" s="137">
        <f>Wording_Ranks!A127</f>
        <v/>
      </c>
      <c r="B143" s="124">
        <f>Wording_Ranks!B127</f>
        <v/>
      </c>
      <c r="C143" s="149">
        <f>IF(OR(Wording_Ranks!F127="Not covered",Wording_Ranks!F127="Child-only"),$C$12,INDEX($C$7:$C$11,Wording_Ranks!E127))</f>
        <v/>
      </c>
      <c r="D143" s="149">
        <f>IF(OR(Wording_Ranks!H127="Not covered",Wording_Ranks!H127="Child-only"),$C$12,INDEX($C$7:$C$11,Wording_Ranks!G127))</f>
        <v/>
      </c>
      <c r="E143" s="149">
        <f>IF(OR(Wording_Ranks!J127="Not covered",Wording_Ranks!J127="Child-only"),$C$12,INDEX($C$7:$C$11,Wording_Ranks!I127))</f>
        <v/>
      </c>
      <c r="F143" s="149">
        <f>IF(OR(Wording_Ranks!M127="Not covered",Wording_Ranks!M127="Child-only"),$C$12,INDEX($C$7:$C$11,Wording_Ranks!L127))</f>
        <v/>
      </c>
      <c r="G143" s="149">
        <f>IF(OR(Wording_Ranks!O127="Not covered",Wording_Ranks!O127="Child-only"),$C$12,INDEX($C$7:$C$11,Wording_Ranks!N127))</f>
        <v/>
      </c>
    </row>
    <row r="144" ht="15" customHeight="1" s="99">
      <c r="A144" s="137">
        <f>Wording_Ranks!A128</f>
        <v/>
      </c>
      <c r="B144" s="124">
        <f>Wording_Ranks!B128</f>
        <v/>
      </c>
      <c r="C144" s="149">
        <f>IF(OR(Wording_Ranks!F128="Not covered",Wording_Ranks!F128="Child-only"),$C$12,INDEX($C$7:$C$11,Wording_Ranks!E128))</f>
        <v/>
      </c>
      <c r="D144" s="149">
        <f>IF(OR(Wording_Ranks!H128="Not covered",Wording_Ranks!H128="Child-only"),$C$12,INDEX($C$7:$C$11,Wording_Ranks!G128))</f>
        <v/>
      </c>
      <c r="E144" s="149">
        <f>IF(OR(Wording_Ranks!J128="Not covered",Wording_Ranks!J128="Child-only"),$C$12,INDEX($C$7:$C$11,Wording_Ranks!I128))</f>
        <v/>
      </c>
      <c r="F144" s="149">
        <f>IF(OR(Wording_Ranks!M128="Not covered",Wording_Ranks!M128="Child-only"),$C$12,INDEX($C$7:$C$11,Wording_Ranks!L128))</f>
        <v/>
      </c>
      <c r="G144" s="149">
        <f>IF(OR(Wording_Ranks!O128="Not covered",Wording_Ranks!O128="Child-only"),$C$12,INDEX($C$7:$C$11,Wording_Ranks!N128))</f>
        <v/>
      </c>
    </row>
    <row r="145" ht="15" customHeight="1" s="99">
      <c r="A145" s="137">
        <f>Wording_Ranks!A129</f>
        <v/>
      </c>
      <c r="B145" s="124">
        <f>Wording_Ranks!B129</f>
        <v/>
      </c>
      <c r="C145" s="149">
        <f>IF(OR(Wording_Ranks!F129="Not covered",Wording_Ranks!F129="Child-only"),$C$12,INDEX($C$7:$C$11,Wording_Ranks!E129))</f>
        <v/>
      </c>
      <c r="D145" s="149">
        <f>IF(OR(Wording_Ranks!H129="Not covered",Wording_Ranks!H129="Child-only"),$C$12,INDEX($C$7:$C$11,Wording_Ranks!G129))</f>
        <v/>
      </c>
      <c r="E145" s="149">
        <f>IF(OR(Wording_Ranks!J129="Not covered",Wording_Ranks!J129="Child-only"),$C$12,INDEX($C$7:$C$11,Wording_Ranks!I129))</f>
        <v/>
      </c>
      <c r="F145" s="149">
        <f>IF(OR(Wording_Ranks!M129="Not covered",Wording_Ranks!M129="Child-only"),$C$12,INDEX($C$7:$C$11,Wording_Ranks!L129))</f>
        <v/>
      </c>
      <c r="G145" s="149">
        <f>IF(OR(Wording_Ranks!O129="Not covered",Wording_Ranks!O129="Child-only"),$C$12,INDEX($C$7:$C$11,Wording_Ranks!N129))</f>
        <v/>
      </c>
    </row>
    <row r="146" ht="15" customHeight="1" s="99">
      <c r="A146" s="137">
        <f>Wording_Ranks!A130</f>
        <v/>
      </c>
      <c r="B146" s="124">
        <f>Wording_Ranks!B130</f>
        <v/>
      </c>
      <c r="C146" s="149">
        <f>IF(OR(Wording_Ranks!F130="Not covered",Wording_Ranks!F130="Child-only"),$C$12,INDEX($C$7:$C$11,Wording_Ranks!E130))</f>
        <v/>
      </c>
      <c r="D146" s="149">
        <f>IF(OR(Wording_Ranks!H130="Not covered",Wording_Ranks!H130="Child-only"),$C$12,INDEX($C$7:$C$11,Wording_Ranks!G130))</f>
        <v/>
      </c>
      <c r="E146" s="149">
        <f>IF(OR(Wording_Ranks!J130="Not covered",Wording_Ranks!J130="Child-only"),$C$12,INDEX($C$7:$C$11,Wording_Ranks!I130))</f>
        <v/>
      </c>
      <c r="F146" s="149">
        <f>IF(OR(Wording_Ranks!M130="Not covered",Wording_Ranks!M130="Child-only"),$C$12,INDEX($C$7:$C$11,Wording_Ranks!L130))</f>
        <v/>
      </c>
      <c r="G146" s="149">
        <f>IF(OR(Wording_Ranks!O130="Not covered",Wording_Ranks!O130="Child-only"),$C$12,INDEX($C$7:$C$11,Wording_Ranks!N130))</f>
        <v/>
      </c>
    </row>
    <row r="147" ht="15" customHeight="1" s="99">
      <c r="A147" s="137">
        <f>Wording_Ranks!A131</f>
        <v/>
      </c>
      <c r="B147" s="124">
        <f>Wording_Ranks!B131</f>
        <v/>
      </c>
      <c r="C147" s="149">
        <f>IF(OR(Wording_Ranks!F131="Not covered",Wording_Ranks!F131="Child-only"),$C$12,INDEX($C$7:$C$11,Wording_Ranks!E131))</f>
        <v/>
      </c>
      <c r="D147" s="149">
        <f>IF(OR(Wording_Ranks!H131="Not covered",Wording_Ranks!H131="Child-only"),$C$12,INDEX($C$7:$C$11,Wording_Ranks!G131))</f>
        <v/>
      </c>
      <c r="E147" s="149">
        <f>IF(OR(Wording_Ranks!J131="Not covered",Wording_Ranks!J131="Child-only"),$C$12,INDEX($C$7:$C$11,Wording_Ranks!I131))</f>
        <v/>
      </c>
      <c r="F147" s="149">
        <f>IF(OR(Wording_Ranks!M131="Not covered",Wording_Ranks!M131="Child-only"),$C$12,INDEX($C$7:$C$11,Wording_Ranks!L131))</f>
        <v/>
      </c>
      <c r="G147" s="149">
        <f>IF(OR(Wording_Ranks!O131="Not covered",Wording_Ranks!O131="Child-only"),$C$12,INDEX($C$7:$C$11,Wording_Ranks!N131))</f>
        <v/>
      </c>
    </row>
    <row r="148" ht="15" customHeight="1" s="99">
      <c r="A148" s="137">
        <f>Wording_Ranks!A132</f>
        <v/>
      </c>
      <c r="B148" s="124">
        <f>Wording_Ranks!B132</f>
        <v/>
      </c>
      <c r="C148" s="149">
        <f>IF(OR(Wording_Ranks!F132="Not covered",Wording_Ranks!F132="Child-only"),$C$12,INDEX($C$7:$C$11,Wording_Ranks!E132))</f>
        <v/>
      </c>
      <c r="D148" s="149">
        <f>IF(OR(Wording_Ranks!H132="Not covered",Wording_Ranks!H132="Child-only"),$C$12,INDEX($C$7:$C$11,Wording_Ranks!G132))</f>
        <v/>
      </c>
      <c r="E148" s="149">
        <f>IF(OR(Wording_Ranks!J132="Not covered",Wording_Ranks!J132="Child-only"),$C$12,INDEX($C$7:$C$11,Wording_Ranks!I132))</f>
        <v/>
      </c>
      <c r="F148" s="149">
        <f>IF(OR(Wording_Ranks!M132="Not covered",Wording_Ranks!M132="Child-only"),$C$12,INDEX($C$7:$C$11,Wording_Ranks!L132))</f>
        <v/>
      </c>
      <c r="G148" s="149">
        <f>IF(OR(Wording_Ranks!O132="Not covered",Wording_Ranks!O132="Child-only"),$C$12,INDEX($C$7:$C$11,Wording_Ranks!N132))</f>
        <v/>
      </c>
    </row>
    <row r="149" ht="15" customHeight="1" s="99">
      <c r="A149" s="137">
        <f>Wording_Ranks!A133</f>
        <v/>
      </c>
      <c r="B149" s="124">
        <f>Wording_Ranks!B133</f>
        <v/>
      </c>
      <c r="C149" s="149">
        <f>IF(OR(Wording_Ranks!F133="Not covered",Wording_Ranks!F133="Child-only"),$C$12,INDEX($C$7:$C$11,Wording_Ranks!E133))</f>
        <v/>
      </c>
      <c r="D149" s="149">
        <f>IF(OR(Wording_Ranks!H133="Not covered",Wording_Ranks!H133="Child-only"),$C$12,INDEX($C$7:$C$11,Wording_Ranks!G133))</f>
        <v/>
      </c>
      <c r="E149" s="149">
        <f>IF(OR(Wording_Ranks!J133="Not covered",Wording_Ranks!J133="Child-only"),$C$12,INDEX($C$7:$C$11,Wording_Ranks!I133))</f>
        <v/>
      </c>
      <c r="F149" s="149">
        <f>IF(OR(Wording_Ranks!M133="Not covered",Wording_Ranks!M133="Child-only"),$C$12,INDEX($C$7:$C$11,Wording_Ranks!L133))</f>
        <v/>
      </c>
      <c r="G149" s="149">
        <f>IF(OR(Wording_Ranks!O133="Not covered",Wording_Ranks!O133="Child-only"),$C$12,INDEX($C$7:$C$11,Wording_Ranks!N133))</f>
        <v/>
      </c>
    </row>
    <row r="150" ht="15" customHeight="1" s="99">
      <c r="A150" s="137">
        <f>Wording_Ranks!A134</f>
        <v/>
      </c>
      <c r="B150" s="124">
        <f>Wording_Ranks!B134</f>
        <v/>
      </c>
      <c r="C150" s="149">
        <f>IF(OR(Wording_Ranks!F134="Not covered",Wording_Ranks!F134="Child-only"),$C$12,INDEX($C$7:$C$11,Wording_Ranks!E134))</f>
        <v/>
      </c>
      <c r="D150" s="149">
        <f>IF(OR(Wording_Ranks!H134="Not covered",Wording_Ranks!H134="Child-only"),$C$12,INDEX($C$7:$C$11,Wording_Ranks!G134))</f>
        <v/>
      </c>
      <c r="E150" s="149">
        <f>IF(OR(Wording_Ranks!J134="Not covered",Wording_Ranks!J134="Child-only"),$C$12,INDEX($C$7:$C$11,Wording_Ranks!I134))</f>
        <v/>
      </c>
      <c r="F150" s="149">
        <f>IF(OR(Wording_Ranks!M134="Not covered",Wording_Ranks!M134="Child-only"),$C$12,INDEX($C$7:$C$11,Wording_Ranks!L134))</f>
        <v/>
      </c>
      <c r="G150" s="149">
        <f>IF(OR(Wording_Ranks!O134="Not covered",Wording_Ranks!O134="Child-only"),$C$12,INDEX($C$7:$C$11,Wording_Ranks!N134))</f>
        <v/>
      </c>
    </row>
    <row r="151" ht="15" customHeight="1" s="99">
      <c r="A151" s="137">
        <f>Wording_Ranks!A135</f>
        <v/>
      </c>
      <c r="B151" s="124">
        <f>Wording_Ranks!B135</f>
        <v/>
      </c>
      <c r="C151" s="149">
        <f>IF(OR(Wording_Ranks!F135="Not covered",Wording_Ranks!F135="Child-only"),$C$12,INDEX($C$7:$C$11,Wording_Ranks!E135))</f>
        <v/>
      </c>
      <c r="D151" s="149">
        <f>IF(OR(Wording_Ranks!H135="Not covered",Wording_Ranks!H135="Child-only"),$C$12,INDEX($C$7:$C$11,Wording_Ranks!G135))</f>
        <v/>
      </c>
      <c r="E151" s="149">
        <f>IF(OR(Wording_Ranks!J135="Not covered",Wording_Ranks!J135="Child-only"),$C$12,INDEX($C$7:$C$11,Wording_Ranks!I135))</f>
        <v/>
      </c>
      <c r="F151" s="149">
        <f>IF(OR(Wording_Ranks!M135="Not covered",Wording_Ranks!M135="Child-only"),$C$12,INDEX($C$7:$C$11,Wording_Ranks!L135))</f>
        <v/>
      </c>
      <c r="G151" s="149">
        <f>IF(OR(Wording_Ranks!O135="Not covered",Wording_Ranks!O135="Child-only"),$C$12,INDEX($C$7:$C$11,Wording_Ranks!N135))</f>
        <v/>
      </c>
    </row>
    <row r="152" ht="15" customHeight="1" s="99">
      <c r="A152" s="137">
        <f>Wording_Ranks!A136</f>
        <v/>
      </c>
      <c r="B152" s="124">
        <f>Wording_Ranks!B136</f>
        <v/>
      </c>
      <c r="C152" s="149">
        <f>IF(OR(Wording_Ranks!F136="Not covered",Wording_Ranks!F136="Child-only"),$C$12,INDEX($C$7:$C$11,Wording_Ranks!E136))</f>
        <v/>
      </c>
      <c r="D152" s="149">
        <f>IF(OR(Wording_Ranks!H136="Not covered",Wording_Ranks!H136="Child-only"),$C$12,INDEX($C$7:$C$11,Wording_Ranks!G136))</f>
        <v/>
      </c>
      <c r="E152" s="149">
        <f>IF(OR(Wording_Ranks!J136="Not covered",Wording_Ranks!J136="Child-only"),$C$12,INDEX($C$7:$C$11,Wording_Ranks!I136))</f>
        <v/>
      </c>
      <c r="F152" s="149">
        <f>IF(OR(Wording_Ranks!M136="Not covered",Wording_Ranks!M136="Child-only"),$C$12,INDEX($C$7:$C$11,Wording_Ranks!L136))</f>
        <v/>
      </c>
      <c r="G152" s="149">
        <f>IF(OR(Wording_Ranks!O136="Not covered",Wording_Ranks!O136="Child-only"),$C$12,INDEX($C$7:$C$11,Wording_Ranks!N136))</f>
        <v/>
      </c>
    </row>
    <row r="155" ht="15" customHeight="1" s="99">
      <c r="B155" s="126" t="inlineStr">
        <is>
          <t>Provider summary - coverage-intensity</t>
        </is>
      </c>
    </row>
    <row r="156" ht="34.5" customHeight="1" s="99">
      <c r="B156" s="148" t="inlineStr">
        <is>
          <t>Provider</t>
        </is>
      </c>
      <c r="C156" s="148" t="inlineStr">
        <is>
          <t>Covered (w&gt;0)</t>
        </is>
      </c>
      <c r="D156" s="148" t="inlineStr">
        <is>
          <t>Mean w (all 135)</t>
        </is>
      </c>
      <c r="E156" s="148" t="inlineStr">
        <is>
          <t>Mean w (covered)</t>
        </is>
      </c>
      <c r="F156" s="148" t="inlineStr">
        <is>
          <t>Cover-summary covered</t>
        </is>
      </c>
      <c r="G156" s="148" t="inlineStr">
        <is>
          <t>Diff</t>
        </is>
      </c>
      <c r="H156" s="148" t="inlineStr">
        <is>
          <t>Status</t>
        </is>
      </c>
    </row>
    <row r="157" ht="15" customHeight="1" s="99">
      <c r="B157" s="124" t="inlineStr">
        <is>
          <t>Aviva</t>
        </is>
      </c>
      <c r="C157" s="137">
        <f>COUNTIF(C18:C152,"&gt;0")</f>
        <v/>
      </c>
      <c r="D157" s="149">
        <f>AVERAGE(C18:C152)</f>
        <v/>
      </c>
      <c r="E157" s="149">
        <f>AVERAGEIF(C18:C152,"&gt;0")</f>
        <v/>
      </c>
      <c r="F157" s="137">
        <f>Coverage_Summary!C6+Coverage_Summary!D6+Coverage_Summary!E6+Coverage_Summary!F6</f>
        <v/>
      </c>
      <c r="G157" s="137">
        <f>C157-F157</f>
        <v/>
      </c>
      <c r="H157" s="137">
        <f>IF(G157=0,"OK","FLAG")</f>
        <v/>
      </c>
    </row>
    <row r="158" ht="15" customHeight="1" s="99">
      <c r="B158" s="124" t="inlineStr">
        <is>
          <t>Irish Life</t>
        </is>
      </c>
      <c r="C158" s="137">
        <f>COUNTIF(D18:D152,"&gt;0")</f>
        <v/>
      </c>
      <c r="D158" s="149">
        <f>AVERAGE(D18:D152)</f>
        <v/>
      </c>
      <c r="E158" s="149">
        <f>AVERAGEIF(D18:D152,"&gt;0")</f>
        <v/>
      </c>
      <c r="F158" s="137">
        <f>Coverage_Summary!C7+Coverage_Summary!D7+Coverage_Summary!E7+Coverage_Summary!F7</f>
        <v/>
      </c>
      <c r="G158" s="137">
        <f>C158-F158</f>
        <v/>
      </c>
      <c r="H158" s="137">
        <f>IF(G158=0,"OK","FLAG")</f>
        <v/>
      </c>
    </row>
    <row r="159" ht="15" customHeight="1" s="99">
      <c r="B159" s="124" t="inlineStr">
        <is>
          <t>New Ireland</t>
        </is>
      </c>
      <c r="C159" s="137">
        <f>COUNTIF(E18:E152,"&gt;0")</f>
        <v/>
      </c>
      <c r="D159" s="149">
        <f>AVERAGE(E18:E152)</f>
        <v/>
      </c>
      <c r="E159" s="149">
        <f>AVERAGEIF(E18:E152,"&gt;0")</f>
        <v/>
      </c>
      <c r="F159" s="137">
        <f>Coverage_Summary!C8+Coverage_Summary!D8+Coverage_Summary!E8+Coverage_Summary!F8</f>
        <v/>
      </c>
      <c r="G159" s="137">
        <f>C159-F159</f>
        <v/>
      </c>
      <c r="H159" s="137">
        <f>IF(G159=0,"OK","FLAG")</f>
        <v/>
      </c>
    </row>
    <row r="160" ht="15" customHeight="1" s="99">
      <c r="B160" s="124" t="inlineStr">
        <is>
          <t>Royal London</t>
        </is>
      </c>
      <c r="C160" s="137">
        <f>COUNTIF(F18:F152,"&gt;0")</f>
        <v/>
      </c>
      <c r="D160" s="149">
        <f>AVERAGE(F18:F152)</f>
        <v/>
      </c>
      <c r="E160" s="149">
        <f>AVERAGEIF(F18:F152,"&gt;0")</f>
        <v/>
      </c>
      <c r="F160" s="137">
        <f>Coverage_Summary!C9+Coverage_Summary!D9+Coverage_Summary!E9+Coverage_Summary!F9</f>
        <v/>
      </c>
      <c r="G160" s="137">
        <f>C160-F160</f>
        <v/>
      </c>
      <c r="H160" s="137">
        <f>IF(G160=0,"OK","FLAG")</f>
        <v/>
      </c>
    </row>
    <row r="161" ht="15" customHeight="1" s="99">
      <c r="B161" s="124" t="inlineStr">
        <is>
          <t>Zurich</t>
        </is>
      </c>
      <c r="C161" s="137">
        <f>COUNTIF(G18:G152,"&gt;0")</f>
        <v/>
      </c>
      <c r="D161" s="149">
        <f>AVERAGE(G18:G152)</f>
        <v/>
      </c>
      <c r="E161" s="149">
        <f>AVERAGEIF(G18:G152,"&gt;0")</f>
        <v/>
      </c>
      <c r="F161" s="137">
        <f>Coverage_Summary!C10+Coverage_Summary!D10+Coverage_Summary!E10+Coverage_Summary!F10</f>
        <v/>
      </c>
      <c r="G161" s="137">
        <f>C161-F161</f>
        <v/>
      </c>
      <c r="H161" s="137">
        <f>IF(G161=0,"OK","FLAG")</f>
        <v/>
      </c>
    </row>
    <row r="162" ht="15" customHeight="1" s="99">
      <c r="B162" s="116" t="inlineStr">
        <is>
          <t>MASTER VALIDATION</t>
        </is>
      </c>
      <c r="H162" s="146">
        <f>IF(COUNTIF(H157:H161,"OK")=5,"WORDING_SCORES CONSISTENT","CHECK")</f>
        <v/>
      </c>
    </row>
    <row r="164" ht="15" customHeight="1" s="99">
      <c r="B164" s="123" t="inlineStr">
        <is>
          <t>Cover-summary covered = Full + Partial + Booster + Ancillary from Coverage_Summary (excludes Child-only and Not covered). Count of w&gt;0 must equal it, proving the coverage gate is consistent with the validated coverage counts.</t>
        </is>
      </c>
    </row>
    <row r="165" ht="15" customHeight="1" s="99">
      <c r="B165" s="123" t="inlineStr">
        <is>
          <t>Mean w (all 135) reflects breadth x wording strength (0 where no cover). Mean w (covered) reflects wording strength where cover exists. Both are constructed summaries, not published figures.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B2:I6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3" customWidth="1" style="98" min="1" max="1"/>
    <col width="30" customWidth="1" style="98" min="2" max="2"/>
    <col width="12" customWidth="1" style="98" min="3" max="3"/>
    <col width="11" customWidth="1" style="98" min="4" max="6"/>
    <col width="18" customWidth="1" style="98" min="7" max="7"/>
    <col width="13" customWidth="1" style="98" min="8" max="8"/>
    <col width="12" customWidth="1" style="98" min="9" max="9"/>
  </cols>
  <sheetData>
    <row r="2" ht="18" customHeight="1" s="99">
      <c r="B2" s="114" t="inlineStr">
        <is>
          <t>Morbidity_anchors - sourced national incidence anchors</t>
        </is>
      </c>
    </row>
    <row r="3" ht="15" customHeight="1" s="99">
      <c r="B3" s="123" t="inlineStr">
        <is>
          <t>SOURCED national anchors only. Crude 5-year-band, sex-specific incidence RATES (the q inputs) are a documented GAP - see the status box below.</t>
        </is>
      </c>
    </row>
    <row r="5" ht="15" customHeight="1" s="99">
      <c r="B5" s="116" t="inlineStr">
        <is>
          <t>Firewall</t>
        </is>
      </c>
      <c r="C5" s="125" t="inlineStr">
        <is>
          <t>Incidence is built from epidemiological / population sources ONLY (NCRI, GLOBOCAN, NOCA, ERA). Insurer claims data are NOT used to build incidence - claims are an ex-post sanity check only (see Claims_2025).</t>
        </is>
      </c>
    </row>
    <row r="6" ht="15" customHeight="1" s="99">
      <c r="B6" s="116" t="inlineStr">
        <is>
          <t>Legend</t>
        </is>
      </c>
      <c r="C6" s="124" t="inlineStr">
        <is>
          <t>Blue = transcribed from source (hardcoded).  Black = live formula.  Amber = documented GAP / pending pull.</t>
        </is>
      </c>
    </row>
    <row r="8" ht="15" customHeight="1" s="99">
      <c r="B8" s="150" t="inlineStr">
        <is>
          <t>VINTAGE DECISION (to lock when age-bands are pulled)</t>
        </is>
      </c>
    </row>
    <row r="9" ht="15" customHeight="1" s="99">
      <c r="B9" s="123" t="inlineStr">
        <is>
          <t>Age-band rates and the national anchor must come from ONE consistent period so they reconcile. Recommended: a single NCRI period, matched to the band pull; GLOBOCAN 2022 retained as CROSS-CHECK only. NCRI 2019-2021 carries a documented COVID diagnosis shortfall (approx -4% 2021, -9% 2022 provisional) - confirm the period when bands are pulled.</t>
        </is>
      </c>
    </row>
    <row r="11" ht="15" customHeight="1" s="99">
      <c r="B11" s="126" t="inlineStr">
        <is>
          <t>1. Cancer - NCRI 2019-2021 registry actuals vs GLOBOCAN 2022 (national)</t>
        </is>
      </c>
    </row>
    <row r="12" ht="15" customHeight="1" s="99">
      <c r="B12" s="123" t="inlineStr">
        <is>
          <t>Source: NCRI, Cancer in Ireland 1994-2021: Annual Statistical Report (2023), Appendix I; 3-yr average 2019-2021; accessed 21 Jul 2026. GLOBOCAN 2022 (IARC v1.1) as cross-check.</t>
        </is>
      </c>
    </row>
    <row r="13" ht="23.25" customHeight="1" s="99">
      <c r="B13" s="148" t="inlineStr">
        <is>
          <t>Family</t>
        </is>
      </c>
      <c r="C13" s="148" t="inlineStr">
        <is>
          <t>ICD-10</t>
        </is>
      </c>
      <c r="D13" s="148" t="inlineStr">
        <is>
          <t>NCRI M</t>
        </is>
      </c>
      <c r="E13" s="148" t="inlineStr">
        <is>
          <t>NCRI F</t>
        </is>
      </c>
      <c r="F13" s="148" t="inlineStr">
        <is>
          <t>NCRI total</t>
        </is>
      </c>
      <c r="G13" s="148" t="inlineStr">
        <is>
          <t>NCRI risk to 75</t>
        </is>
      </c>
      <c r="H13" s="148" t="inlineStr">
        <is>
          <t>GLOBOCAN 2022</t>
        </is>
      </c>
      <c r="I13" s="148" t="inlineStr">
        <is>
          <t>Divergence</t>
        </is>
      </c>
    </row>
    <row r="14" ht="15" customHeight="1" s="99">
      <c r="B14" s="124" t="inlineStr">
        <is>
          <t>Breast (female)</t>
        </is>
      </c>
      <c r="C14" s="133" t="inlineStr">
        <is>
          <t>C50</t>
        </is>
      </c>
      <c r="E14" s="129" t="n">
        <v>3422</v>
      </c>
      <c r="F14" s="139">
        <f>N(D14)+N(E14)</f>
        <v/>
      </c>
      <c r="G14" s="133" t="inlineStr">
        <is>
          <t>1 in 11 (9.1%)</t>
        </is>
      </c>
      <c r="H14" s="129" t="n">
        <v>3688</v>
      </c>
      <c r="I14" s="143">
        <f>(H14-F14)/F14</f>
        <v/>
      </c>
    </row>
    <row r="15" ht="15" customHeight="1" s="99">
      <c r="B15" s="124" t="inlineStr">
        <is>
          <t>Cervix</t>
        </is>
      </c>
      <c r="C15" s="133" t="inlineStr">
        <is>
          <t>C53</t>
        </is>
      </c>
      <c r="E15" s="129" t="n">
        <v>250</v>
      </c>
      <c r="F15" s="139">
        <f>N(D15)+N(E15)</f>
        <v/>
      </c>
      <c r="G15" s="133" t="inlineStr">
        <is>
          <t>1 in 141 (0.71%)</t>
        </is>
      </c>
      <c r="H15" s="129" t="n">
        <v>242</v>
      </c>
      <c r="I15" s="143">
        <f>(H15-F15)/F15</f>
        <v/>
      </c>
    </row>
    <row r="16" ht="15" customHeight="1" s="99">
      <c r="B16" s="124" t="inlineStr">
        <is>
          <t>Ovary</t>
        </is>
      </c>
      <c r="C16" s="133" t="inlineStr">
        <is>
          <t>C56</t>
        </is>
      </c>
      <c r="E16" s="129" t="n">
        <v>387</v>
      </c>
      <c r="F16" s="139">
        <f>N(D16)+N(E16)</f>
        <v/>
      </c>
      <c r="G16" s="133" t="inlineStr">
        <is>
          <t>1 in 101 (0.99%)</t>
        </is>
      </c>
      <c r="H16" s="129" t="n">
        <v>444</v>
      </c>
      <c r="I16" s="143">
        <f>(H16-F16)/F16</f>
        <v/>
      </c>
    </row>
    <row r="17" ht="15" customHeight="1" s="99">
      <c r="B17" s="124" t="inlineStr">
        <is>
          <t>Corpus uteri</t>
        </is>
      </c>
      <c r="C17" s="133" t="inlineStr">
        <is>
          <t>C54</t>
        </is>
      </c>
      <c r="E17" s="129" t="n">
        <v>556</v>
      </c>
      <c r="F17" s="139">
        <f>N(D17)+N(E17)</f>
        <v/>
      </c>
      <c r="G17" s="133" t="inlineStr">
        <is>
          <t>1 in 64 (1.56%)</t>
        </is>
      </c>
      <c r="H17" s="129" t="n">
        <v>700</v>
      </c>
      <c r="I17" s="143">
        <f>(H17-F17)/F17</f>
        <v/>
      </c>
    </row>
    <row r="18" ht="15" customHeight="1" s="99">
      <c r="B18" s="124" t="inlineStr">
        <is>
          <t>Prostate</t>
        </is>
      </c>
      <c r="C18" s="133" t="inlineStr">
        <is>
          <t>C61</t>
        </is>
      </c>
      <c r="D18" s="129" t="n">
        <v>3980</v>
      </c>
      <c r="F18" s="139">
        <f>N(D18)+N(E18)</f>
        <v/>
      </c>
      <c r="G18" s="133" t="inlineStr">
        <is>
          <t>1 in 9 (11.1%)</t>
        </is>
      </c>
      <c r="H18" s="129" t="n">
        <v>4216</v>
      </c>
      <c r="I18" s="143">
        <f>(H18-F18)/F18</f>
        <v/>
      </c>
    </row>
    <row r="19" ht="15" customHeight="1" s="99">
      <c r="B19" s="124" t="inlineStr">
        <is>
          <t>Colorectal</t>
        </is>
      </c>
      <c r="C19" s="133" t="inlineStr">
        <is>
          <t>C18-C20</t>
        </is>
      </c>
      <c r="D19" s="129" t="n">
        <v>1466</v>
      </c>
      <c r="E19" s="129" t="n">
        <v>1093</v>
      </c>
      <c r="F19" s="139">
        <f>N(D19)+N(E19)</f>
        <v/>
      </c>
      <c r="G19" s="133" t="inlineStr">
        <is>
          <t>M 3.3% / F 2.3%</t>
        </is>
      </c>
      <c r="H19" s="129" t="n">
        <v>3121</v>
      </c>
      <c r="I19" s="143">
        <f>(H19-F19)/F19</f>
        <v/>
      </c>
    </row>
    <row r="20" ht="15" customHeight="1" s="99">
      <c r="B20" s="124" t="inlineStr">
        <is>
          <t>Lung</t>
        </is>
      </c>
      <c r="C20" s="133" t="inlineStr">
        <is>
          <t>C34</t>
        </is>
      </c>
      <c r="D20" s="129" t="n">
        <v>1386</v>
      </c>
      <c r="E20" s="129" t="n">
        <v>1199</v>
      </c>
      <c r="F20" s="139">
        <f>N(D20)+N(E20)</f>
        <v/>
      </c>
      <c r="G20" s="133" t="inlineStr">
        <is>
          <t>M 3.2% / F 2.9%</t>
        </is>
      </c>
      <c r="H20" s="129" t="n">
        <v>3086</v>
      </c>
      <c r="I20" s="143">
        <f>(H20-F20)/F20</f>
        <v/>
      </c>
    </row>
    <row r="21" ht="15" customHeight="1" s="99">
      <c r="B21" s="116" t="inlineStr">
        <is>
          <t>Families 1-7 subtotal</t>
        </is>
      </c>
      <c r="F21" s="132">
        <f>SUM(F14:F20)</f>
        <v/>
      </c>
    </row>
    <row r="22" ht="15" customHeight="1" s="99">
      <c r="B22" s="124" t="inlineStr">
        <is>
          <t>All invasive excl. NMSC</t>
        </is>
      </c>
      <c r="D22" s="129" t="n">
        <v>13075</v>
      </c>
      <c r="E22" s="129" t="n">
        <v>11349</v>
      </c>
      <c r="F22" s="132">
        <f>N(D22)+N(E22)</f>
        <v/>
      </c>
      <c r="G22" s="133" t="inlineStr">
        <is>
          <t>M 1 in 3 / F 1 in 4</t>
        </is>
      </c>
      <c r="H22" s="129" t="n">
        <v>26884</v>
      </c>
      <c r="I22" s="143">
        <f>(H22-F22)/F22</f>
        <v/>
      </c>
    </row>
    <row r="23" ht="15" customHeight="1" s="99">
      <c r="B23" s="124" t="inlineStr">
        <is>
          <t>Residual = family 8 (other)</t>
        </is>
      </c>
      <c r="F23" s="132">
        <f>F22-F21</f>
        <v/>
      </c>
      <c r="G23" s="123" t="inlineStr">
        <is>
          <t>derived by subtraction so the cancer block reconciles to the all-sites anchor</t>
        </is>
      </c>
    </row>
    <row r="24" ht="15" customHeight="1" s="99">
      <c r="B24" s="123" t="inlineStr">
        <is>
          <t>Actionable: GLOBOCAN-2022 runs ~5-26% above NCRI 2019-21 actuals (2022 projection + COVID dip). Lock ONE vintage before transcribing bands; GLOBOCAN as cross-check only.</t>
        </is>
      </c>
    </row>
    <row r="26" ht="15" customHeight="1" s="99">
      <c r="B26" s="126" t="inlineStr">
        <is>
          <t>2. Cardiovascular - national anchors</t>
        </is>
      </c>
    </row>
    <row r="27" ht="15" customHeight="1" s="99">
      <c r="B27" s="148" t="inlineStr">
        <is>
          <t>Anchor</t>
        </is>
      </c>
      <c r="C27" s="148" t="inlineStr">
        <is>
          <t>Value</t>
        </is>
      </c>
      <c r="G27" s="148" t="inlineStr">
        <is>
          <t>Source (dated)</t>
        </is>
      </c>
    </row>
    <row r="28" ht="15" customHeight="1" s="99">
      <c r="B28" s="124" t="inlineStr">
        <is>
          <t>Acute MI (all) - hospital admissions</t>
        </is>
      </c>
      <c r="C28" s="151" t="inlineStr">
        <is>
          <t>~6,000 / yr</t>
        </is>
      </c>
      <c r="G28" s="123" t="inlineStr">
        <is>
          <t>NOCA IHAA 2022 &amp; 2023 (pub. Dec 2024)</t>
        </is>
      </c>
    </row>
    <row r="29" ht="15" customHeight="1" s="99">
      <c r="B29" s="124" t="inlineStr">
        <is>
          <t xml:space="preserve">  - IHAA scope caveat</t>
        </is>
      </c>
      <c r="C29" s="151" t="inlineStr">
        <is>
          <t>PCI-treated STEMI only (~1/4 of MIs); NSTEMI/UA not collected</t>
        </is>
      </c>
      <c r="G29" s="123" t="inlineStr">
        <is>
          <t>HIQA IHAA data profile</t>
        </is>
      </c>
    </row>
    <row r="30" ht="15" customHeight="1" s="99">
      <c r="B30" s="124" t="inlineStr">
        <is>
          <t>Stroke admissions (I61/I63/I64)</t>
        </is>
      </c>
      <c r="C30" s="151" t="inlineStr">
        <is>
          <t>5,961 (2022)</t>
        </is>
      </c>
      <c r="G30" s="123" t="inlineStr">
        <is>
          <t>NOCA INAS National Report 2022</t>
        </is>
      </c>
    </row>
    <row r="31" ht="15" customHeight="1" s="99">
      <c r="B31" s="124" t="inlineStr">
        <is>
          <t xml:space="preserve">  - stroke type split</t>
        </is>
      </c>
      <c r="C31" s="151" t="inlineStr">
        <is>
          <t>ischaemic 85% / haemorrhagic 15%</t>
        </is>
      </c>
      <c r="G31" s="123" t="inlineStr">
        <is>
          <t>NOCA INAS 2022</t>
        </is>
      </c>
    </row>
    <row r="32" ht="15" customHeight="1" s="99">
      <c r="B32" s="124" t="inlineStr">
        <is>
          <t xml:space="preserve">  - stroke sex / age</t>
        </is>
      </c>
      <c r="C32" s="151" t="inlineStr">
        <is>
          <t>57% M (mean 70) / 43% F (mean 75); median 74</t>
        </is>
      </c>
      <c r="G32" s="123" t="inlineStr">
        <is>
          <t>NOCA INAS 2022</t>
        </is>
      </c>
    </row>
    <row r="33" ht="15" customHeight="1" s="99">
      <c r="B33" s="124" t="inlineStr">
        <is>
          <t xml:space="preserve">  - stroke scope</t>
        </is>
      </c>
      <c r="C33" s="151" t="inlineStr">
        <is>
          <t>excludes TIA, SAH (I60), subdural (I62)</t>
        </is>
      </c>
      <c r="G33" s="123" t="inlineStr">
        <is>
          <t>HIQA INAS data profile</t>
        </is>
      </c>
    </row>
    <row r="34" ht="15" customHeight="1" s="99">
      <c r="B34" s="123" t="inlineStr">
        <is>
          <t>AMI age/sex incidence: pull HIPE I21-I22 by band / CSO population (IHAA cannot supply it). GAP.</t>
        </is>
      </c>
    </row>
    <row r="36" ht="15" customHeight="1" s="99">
      <c r="B36" s="126" t="inlineStr">
        <is>
          <t>3. Neurological / organ failure - national anchors</t>
        </is>
      </c>
    </row>
    <row r="37" ht="15" customHeight="1" s="99">
      <c r="B37" s="148" t="inlineStr">
        <is>
          <t>Anchor</t>
        </is>
      </c>
      <c r="C37" s="148" t="inlineStr">
        <is>
          <t>Value</t>
        </is>
      </c>
      <c r="G37" s="148" t="inlineStr">
        <is>
          <t>Source (dated)</t>
        </is>
      </c>
    </row>
    <row r="38" ht="15" customHeight="1" s="99">
      <c r="B38" s="124" t="inlineStr">
        <is>
          <t>Multiple sclerosis - ROI ASIR</t>
        </is>
      </c>
      <c r="C38" s="151" t="inlineStr">
        <is>
          <t>~6.0 / 100,000 / yr (292 cases, 2014-15)</t>
        </is>
      </c>
      <c r="G38" s="123" t="inlineStr">
        <is>
          <t>O'Connell et al., Mult Scler Relat Disord 2017</t>
        </is>
      </c>
    </row>
    <row r="39" ht="15" customHeight="1" s="99">
      <c r="B39" s="124" t="inlineStr">
        <is>
          <t xml:space="preserve">  - MS onset profile</t>
        </is>
      </c>
      <c r="C39" s="151" t="inlineStr">
        <is>
          <t>mean onset ~31-32; F:M approx 2-3:1</t>
        </is>
      </c>
      <c r="G39" s="123" t="inlineStr">
        <is>
          <t>O'Connell 2017</t>
        </is>
      </c>
    </row>
    <row r="40" ht="15" customHeight="1" s="99">
      <c r="B40" s="124" t="inlineStr">
        <is>
          <t>ESKD - KRT incidence (European)</t>
        </is>
      </c>
      <c r="C40" s="151" t="inlineStr">
        <is>
          <t>~151 per million / yr (2022-23)</t>
        </is>
      </c>
      <c r="G40" s="123" t="inlineStr">
        <is>
          <t>ERA Registry 2022 &amp; 2023</t>
        </is>
      </c>
    </row>
    <row r="41" ht="15" customHeight="1" s="99">
      <c r="B41" s="124" t="inlineStr">
        <is>
          <t xml:space="preserve">  - ESKD Irish prevalent RRT</t>
        </is>
      </c>
      <c r="C41" s="151" t="inlineStr">
        <is>
          <t>&gt; 5,400 on dialysis/transplant</t>
        </is>
      </c>
      <c r="G41" s="123" t="inlineStr">
        <is>
          <t>UL/NKDSS, 2025</t>
        </is>
      </c>
    </row>
    <row r="42" ht="15" customHeight="1" s="99">
      <c r="B42" s="124" t="inlineStr">
        <is>
          <t xml:space="preserve">  - ESKD incident age skew</t>
        </is>
      </c>
      <c r="C42" s="151" t="inlineStr">
        <is>
          <t>approx 54% aged &gt;= 65</t>
        </is>
      </c>
      <c r="G42" s="123" t="inlineStr">
        <is>
          <t>ERA Registry 2022</t>
        </is>
      </c>
    </row>
    <row r="43" ht="15" customHeight="1" s="99">
      <c r="B43" s="124" t="inlineStr">
        <is>
          <t>Parkinson disease - Ireland</t>
        </is>
      </c>
      <c r="C43" s="151" t="inlineStr">
        <is>
          <t>Not retrieved - GAP</t>
        </is>
      </c>
      <c r="G43" s="123" t="inlineStr">
        <is>
          <t>registry/GBD proxy needed</t>
        </is>
      </c>
    </row>
    <row r="44" ht="15" customHeight="1" s="99">
      <c r="B44" s="124" t="inlineStr">
        <is>
          <t>Motor neurone disease / ALS</t>
        </is>
      </c>
      <c r="C44" s="151" t="inlineStr">
        <is>
          <t>Not retrieved - GAP</t>
        </is>
      </c>
      <c r="G44" s="123" t="inlineStr">
        <is>
          <t>Irish ALS Register (TCD)</t>
        </is>
      </c>
    </row>
    <row r="46" ht="15" customHeight="1" s="99">
      <c r="B46" s="150" t="inlineStr">
        <is>
          <t>STATUS - age-band incidence RATES are a documented GAP</t>
        </is>
      </c>
    </row>
    <row r="47" ht="15" customHeight="1" s="99">
      <c r="B47" s="123" t="inlineStr">
        <is>
          <t>Crude 5-year-band, sex-specific incidence RATES (the q_i inputs) are NOT published in any rendered source.</t>
        </is>
      </c>
    </row>
    <row r="48" ht="15" customHeight="1" s="99">
      <c r="B48" s="123" t="inlineStr">
        <is>
          <t>They exist only in: NCRI interactive 'incidence by age' tool (crude rate, single period, by sex); or CI5-XII microdata (cases / person-years); or INAS/HIPE band counts / CSO population.</t>
        </is>
      </c>
    </row>
    <row r="49" ht="15" customHeight="1" s="99">
      <c r="B49" s="123" t="inlineStr">
        <is>
          <t>Pull protocol: for each family, crude rate per 100,000 = cases-in-band / population-in-band x 100,000, bands 30-34...85+, by sex. Family 8 = all-invasive-excl-NMSC minus families 1-7 at each band.</t>
        </is>
      </c>
    </row>
    <row r="50" ht="15" customHeight="1" s="99">
      <c r="B50" s="123" t="inlineStr">
        <is>
          <t>Then q = 1 - EXP(-rate/100000) (live formula in the q_inputs tab, to be built when bands land).</t>
        </is>
      </c>
    </row>
    <row r="51" ht="15" customHeight="1" s="99">
      <c r="B51" s="123" t="inlineStr">
        <is>
          <t>Reconcile: SUM over bands of (rate x CSO population) approx the national anchor above; report residual %.</t>
        </is>
      </c>
    </row>
    <row r="52" ht="15" customHeight="1" s="99">
      <c r="B52" s="123" t="inlineStr">
        <is>
          <t>Until pulled, the provisional modelled curves in the morbidity input memo remain the flagged interim (NOT transcribed here).</t>
        </is>
      </c>
    </row>
    <row r="54" ht="15" customHeight="1" s="99">
      <c r="B54" s="126" t="inlineStr">
        <is>
          <t>Sources</t>
        </is>
      </c>
    </row>
    <row r="55" ht="15" customHeight="1" s="99">
      <c r="B55" s="123" t="inlineStr">
        <is>
          <t>NCRI, Cancer in Ireland 1994-2021: Annual Statistical Report (2023) - Appendix I (counts, cumulative risk, 2019-2021).</t>
        </is>
      </c>
    </row>
    <row r="56" ht="15" customHeight="1" s="99">
      <c r="B56" s="123" t="inlineStr">
        <is>
          <t>IARC, GLOBOCAN 2022 (v1.1), Ireland fact sheet - cross-check anchor.</t>
        </is>
      </c>
    </row>
    <row r="57" ht="15" customHeight="1" s="99">
      <c r="B57" s="123" t="inlineStr">
        <is>
          <t>NOCA, Irish Heart Attack Audit National Report 2022 &amp; 2023 (pub. Dec 2024); HIQA IHAA data profile.</t>
        </is>
      </c>
    </row>
    <row r="58" ht="15" customHeight="1" s="99">
      <c r="B58" s="123" t="inlineStr">
        <is>
          <t>NOCA, Irish National Audit of Stroke National Report 2022 (pub. Dec 2023); HIQA INAS data profile.</t>
        </is>
      </c>
    </row>
    <row r="59" ht="15" customHeight="1" s="99">
      <c r="B59" s="123" t="inlineStr">
        <is>
          <t>O'Connell K, McGuigan C, et al., Mult Scler Relat Disord (2017) - ROI MS incidence.</t>
        </is>
      </c>
    </row>
    <row r="60" ht="15" customHeight="1" s="99">
      <c r="B60" s="123" t="inlineStr">
        <is>
          <t>ERA Registry Annual Reports 2022 &amp; 2023; UL/NKDSS (2025) - ESKD.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2:G166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98" min="1" max="1"/>
    <col width="40" customWidth="1" style="98" min="2" max="2"/>
    <col width="12" customWidth="1" style="98" min="3" max="4"/>
    <col width="13" customWidth="1" style="98" min="5" max="6"/>
    <col width="12" customWidth="1" style="98" min="7" max="7"/>
    <col width="10" customWidth="1" style="98" min="8" max="8"/>
  </cols>
  <sheetData>
    <row r="2" ht="18" customHeight="1" s="99">
      <c r="B2" s="114" t="inlineStr">
        <is>
          <t>Benefit_b - benefit fraction b(i,j) by coverage tier</t>
        </is>
      </c>
    </row>
    <row r="3" ht="15" customHeight="1" s="99">
      <c r="B3" s="123" t="inlineStr">
        <is>
          <t>b = share of the SI sum assured paid, keyed to the coverage tier. Separate from w (triggerability, from rank). EPV benefit for illness i, provider j = q_i . w_ij . b_ij . S_SI . v^t.</t>
        </is>
      </c>
    </row>
    <row r="5" ht="15" customHeight="1" s="99">
      <c r="B5" s="116" t="inlineStr">
        <is>
          <t>Legend</t>
        </is>
      </c>
      <c r="C5" s="124" t="inlineStr">
        <is>
          <t>Blue = input.  Black = live formula.  Amber = provisional assumption to source from policy conditions.</t>
        </is>
      </c>
    </row>
    <row r="7" ht="15" customHeight="1" s="99">
      <c r="B7" s="126" t="inlineStr">
        <is>
          <t>Benefit fraction by coverage tier (adjustable inputs)</t>
        </is>
      </c>
    </row>
    <row r="8" ht="23.25" customHeight="1" s="99">
      <c r="B8" s="148" t="inlineStr">
        <is>
          <t>Coverage tier</t>
        </is>
      </c>
      <c r="C8" s="148" t="inlineStr">
        <is>
          <t>Benefit fraction b</t>
        </is>
      </c>
    </row>
    <row r="9" ht="15" customHeight="1" s="99">
      <c r="B9" s="124" t="inlineStr">
        <is>
          <t>Full</t>
        </is>
      </c>
      <c r="C9" s="147" t="n">
        <v>1</v>
      </c>
    </row>
    <row r="10" ht="15" customHeight="1" s="99">
      <c r="B10" s="124" t="inlineStr">
        <is>
          <t>Partial</t>
        </is>
      </c>
      <c r="C10" s="152" t="n">
        <v>0.5</v>
      </c>
    </row>
    <row r="11" ht="15" customHeight="1" s="99">
      <c r="B11" s="124" t="inlineStr">
        <is>
          <t>Booster</t>
        </is>
      </c>
      <c r="C11" s="147" t="n">
        <v>1</v>
      </c>
    </row>
    <row r="12" ht="15" customHeight="1" s="99">
      <c r="B12" s="124" t="inlineStr">
        <is>
          <t>Ancillary</t>
        </is>
      </c>
      <c r="C12" s="152" t="n">
        <v>0.1</v>
      </c>
    </row>
    <row r="13" ht="15" customHeight="1" s="99">
      <c r="B13" s="124" t="inlineStr">
        <is>
          <t>Child-only</t>
        </is>
      </c>
      <c r="C13" s="147" t="n">
        <v>0</v>
      </c>
    </row>
    <row r="14" ht="15" customHeight="1" s="99">
      <c r="B14" s="124" t="inlineStr">
        <is>
          <t>Not covered</t>
        </is>
      </c>
      <c r="C14" s="147" t="n">
        <v>0</v>
      </c>
    </row>
    <row r="15" ht="15" customHeight="1" s="99">
      <c r="B15" s="123" t="inlineStr">
        <is>
          <t>Full = 1.00. Partial = provisional 0.50 (real Irish/UK partial CI payments run ~25-50% of benefit, often capped) - SOURCE from policy conditions; sensitivity 0.25-0.50.</t>
        </is>
      </c>
    </row>
    <row r="16" ht="15" customHeight="1" s="99">
      <c r="B16" s="123" t="inlineStr">
        <is>
          <t>Booster = 1.00 in base (Zurich 200% severe-condition uplift held as a separate sensitivity). Ancillary = provisional 0.10. Child-only / Not covered = 0 (already gated to 0 in w for the adult model).</t>
        </is>
      </c>
    </row>
    <row r="18" ht="15" customHeight="1" s="99">
      <c r="B18" s="126" t="inlineStr">
        <is>
          <t>Benefit fraction b(i,j), by canonical heading</t>
        </is>
      </c>
    </row>
    <row r="19" ht="15" customHeight="1" s="99">
      <c r="A19" s="148" t="inlineStr">
        <is>
          <t>#</t>
        </is>
      </c>
      <c r="B19" s="148" t="inlineStr">
        <is>
          <t>Canonical heading</t>
        </is>
      </c>
      <c r="C19" s="148" t="inlineStr">
        <is>
          <t>Aviva</t>
        </is>
      </c>
      <c r="D19" s="148" t="inlineStr">
        <is>
          <t>Irish Life</t>
        </is>
      </c>
      <c r="E19" s="148" t="inlineStr">
        <is>
          <t>New Ireland</t>
        </is>
      </c>
      <c r="F19" s="148" t="inlineStr">
        <is>
          <t>Royal London</t>
        </is>
      </c>
      <c r="G19" s="148" t="inlineStr">
        <is>
          <t>Zurich</t>
        </is>
      </c>
    </row>
    <row r="20" ht="15" customHeight="1" s="99">
      <c r="A20" s="137">
        <f>Wording_Ranks!A2</f>
        <v/>
      </c>
      <c r="B20" s="124">
        <f>Wording_Ranks!B2</f>
        <v/>
      </c>
      <c r="C20" s="149">
        <f>IFERROR(INDEX($C$9:$C$14,MATCH(Wording_Ranks!F2,$B$9:$B$14,0)),0)</f>
        <v/>
      </c>
      <c r="D20" s="149">
        <f>IFERROR(INDEX($C$9:$C$14,MATCH(Wording_Ranks!H2,$B$9:$B$14,0)),0)</f>
        <v/>
      </c>
      <c r="E20" s="149">
        <f>IFERROR(INDEX($C$9:$C$14,MATCH(Wording_Ranks!J2,$B$9:$B$14,0)),0)</f>
        <v/>
      </c>
      <c r="F20" s="149">
        <f>IFERROR(INDEX($C$9:$C$14,MATCH(Wording_Ranks!M2,$B$9:$B$14,0)),0)</f>
        <v/>
      </c>
      <c r="G20" s="149">
        <f>IFERROR(INDEX($C$9:$C$14,MATCH(Wording_Ranks!O2,$B$9:$B$14,0)),0)</f>
        <v/>
      </c>
    </row>
    <row r="21" ht="15" customHeight="1" s="99">
      <c r="A21" s="137">
        <f>Wording_Ranks!A3</f>
        <v/>
      </c>
      <c r="B21" s="124">
        <f>Wording_Ranks!B3</f>
        <v/>
      </c>
      <c r="C21" s="149">
        <f>IFERROR(INDEX($C$9:$C$14,MATCH(Wording_Ranks!F3,$B$9:$B$14,0)),0)</f>
        <v/>
      </c>
      <c r="D21" s="149">
        <f>IFERROR(INDEX($C$9:$C$14,MATCH(Wording_Ranks!H3,$B$9:$B$14,0)),0)</f>
        <v/>
      </c>
      <c r="E21" s="149">
        <f>IFERROR(INDEX($C$9:$C$14,MATCH(Wording_Ranks!J3,$B$9:$B$14,0)),0)</f>
        <v/>
      </c>
      <c r="F21" s="149">
        <f>IFERROR(INDEX($C$9:$C$14,MATCH(Wording_Ranks!M3,$B$9:$B$14,0)),0)</f>
        <v/>
      </c>
      <c r="G21" s="149">
        <f>IFERROR(INDEX($C$9:$C$14,MATCH(Wording_Ranks!O3,$B$9:$B$14,0)),0)</f>
        <v/>
      </c>
    </row>
    <row r="22" ht="15" customHeight="1" s="99">
      <c r="A22" s="137">
        <f>Wording_Ranks!A4</f>
        <v/>
      </c>
      <c r="B22" s="124">
        <f>Wording_Ranks!B4</f>
        <v/>
      </c>
      <c r="C22" s="149">
        <f>IFERROR(INDEX($C$9:$C$14,MATCH(Wording_Ranks!F4,$B$9:$B$14,0)),0)</f>
        <v/>
      </c>
      <c r="D22" s="149">
        <f>IFERROR(INDEX($C$9:$C$14,MATCH(Wording_Ranks!H4,$B$9:$B$14,0)),0)</f>
        <v/>
      </c>
      <c r="E22" s="149">
        <f>IFERROR(INDEX($C$9:$C$14,MATCH(Wording_Ranks!J4,$B$9:$B$14,0)),0)</f>
        <v/>
      </c>
      <c r="F22" s="149">
        <f>IFERROR(INDEX($C$9:$C$14,MATCH(Wording_Ranks!M4,$B$9:$B$14,0)),0)</f>
        <v/>
      </c>
      <c r="G22" s="149">
        <f>IFERROR(INDEX($C$9:$C$14,MATCH(Wording_Ranks!O4,$B$9:$B$14,0)),0)</f>
        <v/>
      </c>
    </row>
    <row r="23" ht="15" customHeight="1" s="99">
      <c r="A23" s="137">
        <f>Wording_Ranks!A5</f>
        <v/>
      </c>
      <c r="B23" s="124">
        <f>Wording_Ranks!B5</f>
        <v/>
      </c>
      <c r="C23" s="149">
        <f>IFERROR(INDEX($C$9:$C$14,MATCH(Wording_Ranks!F5,$B$9:$B$14,0)),0)</f>
        <v/>
      </c>
      <c r="D23" s="149">
        <f>IFERROR(INDEX($C$9:$C$14,MATCH(Wording_Ranks!H5,$B$9:$B$14,0)),0)</f>
        <v/>
      </c>
      <c r="E23" s="149">
        <f>IFERROR(INDEX($C$9:$C$14,MATCH(Wording_Ranks!J5,$B$9:$B$14,0)),0)</f>
        <v/>
      </c>
      <c r="F23" s="149">
        <f>IFERROR(INDEX($C$9:$C$14,MATCH(Wording_Ranks!M5,$B$9:$B$14,0)),0)</f>
        <v/>
      </c>
      <c r="G23" s="149">
        <f>IFERROR(INDEX($C$9:$C$14,MATCH(Wording_Ranks!O5,$B$9:$B$14,0)),0)</f>
        <v/>
      </c>
    </row>
    <row r="24" ht="15" customHeight="1" s="99">
      <c r="A24" s="137">
        <f>Wording_Ranks!A6</f>
        <v/>
      </c>
      <c r="B24" s="124">
        <f>Wording_Ranks!B6</f>
        <v/>
      </c>
      <c r="C24" s="149">
        <f>IFERROR(INDEX($C$9:$C$14,MATCH(Wording_Ranks!F6,$B$9:$B$14,0)),0)</f>
        <v/>
      </c>
      <c r="D24" s="149">
        <f>IFERROR(INDEX($C$9:$C$14,MATCH(Wording_Ranks!H6,$B$9:$B$14,0)),0)</f>
        <v/>
      </c>
      <c r="E24" s="149">
        <f>IFERROR(INDEX($C$9:$C$14,MATCH(Wording_Ranks!J6,$B$9:$B$14,0)),0)</f>
        <v/>
      </c>
      <c r="F24" s="149">
        <f>IFERROR(INDEX($C$9:$C$14,MATCH(Wording_Ranks!M6,$B$9:$B$14,0)),0)</f>
        <v/>
      </c>
      <c r="G24" s="149">
        <f>IFERROR(INDEX($C$9:$C$14,MATCH(Wording_Ranks!O6,$B$9:$B$14,0)),0)</f>
        <v/>
      </c>
    </row>
    <row r="25" ht="15" customHeight="1" s="99">
      <c r="A25" s="137">
        <f>Wording_Ranks!A7</f>
        <v/>
      </c>
      <c r="B25" s="124">
        <f>Wording_Ranks!B7</f>
        <v/>
      </c>
      <c r="C25" s="149">
        <f>IFERROR(INDEX($C$9:$C$14,MATCH(Wording_Ranks!F7,$B$9:$B$14,0)),0)</f>
        <v/>
      </c>
      <c r="D25" s="149">
        <f>IFERROR(INDEX($C$9:$C$14,MATCH(Wording_Ranks!H7,$B$9:$B$14,0)),0)</f>
        <v/>
      </c>
      <c r="E25" s="149">
        <f>IFERROR(INDEX($C$9:$C$14,MATCH(Wording_Ranks!J7,$B$9:$B$14,0)),0)</f>
        <v/>
      </c>
      <c r="F25" s="149">
        <f>IFERROR(INDEX($C$9:$C$14,MATCH(Wording_Ranks!M7,$B$9:$B$14,0)),0)</f>
        <v/>
      </c>
      <c r="G25" s="149">
        <f>IFERROR(INDEX($C$9:$C$14,MATCH(Wording_Ranks!O7,$B$9:$B$14,0)),0)</f>
        <v/>
      </c>
    </row>
    <row r="26" ht="15" customHeight="1" s="99">
      <c r="A26" s="137">
        <f>Wording_Ranks!A8</f>
        <v/>
      </c>
      <c r="B26" s="124">
        <f>Wording_Ranks!B8</f>
        <v/>
      </c>
      <c r="C26" s="149">
        <f>IFERROR(INDEX($C$9:$C$14,MATCH(Wording_Ranks!F8,$B$9:$B$14,0)),0)</f>
        <v/>
      </c>
      <c r="D26" s="149">
        <f>IFERROR(INDEX($C$9:$C$14,MATCH(Wording_Ranks!H8,$B$9:$B$14,0)),0)</f>
        <v/>
      </c>
      <c r="E26" s="149">
        <f>IFERROR(INDEX($C$9:$C$14,MATCH(Wording_Ranks!J8,$B$9:$B$14,0)),0)</f>
        <v/>
      </c>
      <c r="F26" s="149">
        <f>IFERROR(INDEX($C$9:$C$14,MATCH(Wording_Ranks!M8,$B$9:$B$14,0)),0)</f>
        <v/>
      </c>
      <c r="G26" s="149">
        <f>IFERROR(INDEX($C$9:$C$14,MATCH(Wording_Ranks!O8,$B$9:$B$14,0)),0)</f>
        <v/>
      </c>
    </row>
    <row r="27" ht="15" customHeight="1" s="99">
      <c r="A27" s="137">
        <f>Wording_Ranks!A9</f>
        <v/>
      </c>
      <c r="B27" s="124">
        <f>Wording_Ranks!B9</f>
        <v/>
      </c>
      <c r="C27" s="149">
        <f>IFERROR(INDEX($C$9:$C$14,MATCH(Wording_Ranks!F9,$B$9:$B$14,0)),0)</f>
        <v/>
      </c>
      <c r="D27" s="149">
        <f>IFERROR(INDEX($C$9:$C$14,MATCH(Wording_Ranks!H9,$B$9:$B$14,0)),0)</f>
        <v/>
      </c>
      <c r="E27" s="149">
        <f>IFERROR(INDEX($C$9:$C$14,MATCH(Wording_Ranks!J9,$B$9:$B$14,0)),0)</f>
        <v/>
      </c>
      <c r="F27" s="149">
        <f>IFERROR(INDEX($C$9:$C$14,MATCH(Wording_Ranks!M9,$B$9:$B$14,0)),0)</f>
        <v/>
      </c>
      <c r="G27" s="149">
        <f>IFERROR(INDEX($C$9:$C$14,MATCH(Wording_Ranks!O9,$B$9:$B$14,0)),0)</f>
        <v/>
      </c>
    </row>
    <row r="28" ht="15" customHeight="1" s="99">
      <c r="A28" s="137">
        <f>Wording_Ranks!A10</f>
        <v/>
      </c>
      <c r="B28" s="124">
        <f>Wording_Ranks!B10</f>
        <v/>
      </c>
      <c r="C28" s="149">
        <f>IFERROR(INDEX($C$9:$C$14,MATCH(Wording_Ranks!F10,$B$9:$B$14,0)),0)</f>
        <v/>
      </c>
      <c r="D28" s="149">
        <f>IFERROR(INDEX($C$9:$C$14,MATCH(Wording_Ranks!H10,$B$9:$B$14,0)),0)</f>
        <v/>
      </c>
      <c r="E28" s="149">
        <f>IFERROR(INDEX($C$9:$C$14,MATCH(Wording_Ranks!J10,$B$9:$B$14,0)),0)</f>
        <v/>
      </c>
      <c r="F28" s="149">
        <f>IFERROR(INDEX($C$9:$C$14,MATCH(Wording_Ranks!M10,$B$9:$B$14,0)),0)</f>
        <v/>
      </c>
      <c r="G28" s="149">
        <f>IFERROR(INDEX($C$9:$C$14,MATCH(Wording_Ranks!O10,$B$9:$B$14,0)),0)</f>
        <v/>
      </c>
    </row>
    <row r="29" ht="15" customHeight="1" s="99">
      <c r="A29" s="137">
        <f>Wording_Ranks!A11</f>
        <v/>
      </c>
      <c r="B29" s="124">
        <f>Wording_Ranks!B11</f>
        <v/>
      </c>
      <c r="C29" s="149">
        <f>IFERROR(INDEX($C$9:$C$14,MATCH(Wording_Ranks!F11,$B$9:$B$14,0)),0)</f>
        <v/>
      </c>
      <c r="D29" s="149">
        <f>IFERROR(INDEX($C$9:$C$14,MATCH(Wording_Ranks!H11,$B$9:$B$14,0)),0)</f>
        <v/>
      </c>
      <c r="E29" s="149">
        <f>IFERROR(INDEX($C$9:$C$14,MATCH(Wording_Ranks!J11,$B$9:$B$14,0)),0)</f>
        <v/>
      </c>
      <c r="F29" s="149">
        <f>IFERROR(INDEX($C$9:$C$14,MATCH(Wording_Ranks!M11,$B$9:$B$14,0)),0)</f>
        <v/>
      </c>
      <c r="G29" s="149">
        <f>IFERROR(INDEX($C$9:$C$14,MATCH(Wording_Ranks!O11,$B$9:$B$14,0)),0)</f>
        <v/>
      </c>
    </row>
    <row r="30" ht="15" customHeight="1" s="99">
      <c r="A30" s="137">
        <f>Wording_Ranks!A12</f>
        <v/>
      </c>
      <c r="B30" s="124">
        <f>Wording_Ranks!B12</f>
        <v/>
      </c>
      <c r="C30" s="149">
        <f>IFERROR(INDEX($C$9:$C$14,MATCH(Wording_Ranks!F12,$B$9:$B$14,0)),0)</f>
        <v/>
      </c>
      <c r="D30" s="149">
        <f>IFERROR(INDEX($C$9:$C$14,MATCH(Wording_Ranks!H12,$B$9:$B$14,0)),0)</f>
        <v/>
      </c>
      <c r="E30" s="149">
        <f>IFERROR(INDEX($C$9:$C$14,MATCH(Wording_Ranks!J12,$B$9:$B$14,0)),0)</f>
        <v/>
      </c>
      <c r="F30" s="149">
        <f>IFERROR(INDEX($C$9:$C$14,MATCH(Wording_Ranks!M12,$B$9:$B$14,0)),0)</f>
        <v/>
      </c>
      <c r="G30" s="149">
        <f>IFERROR(INDEX($C$9:$C$14,MATCH(Wording_Ranks!O12,$B$9:$B$14,0)),0)</f>
        <v/>
      </c>
    </row>
    <row r="31" ht="15" customHeight="1" s="99">
      <c r="A31" s="137">
        <f>Wording_Ranks!A13</f>
        <v/>
      </c>
      <c r="B31" s="124">
        <f>Wording_Ranks!B13</f>
        <v/>
      </c>
      <c r="C31" s="149">
        <f>IFERROR(INDEX($C$9:$C$14,MATCH(Wording_Ranks!F13,$B$9:$B$14,0)),0)</f>
        <v/>
      </c>
      <c r="D31" s="149">
        <f>IFERROR(INDEX($C$9:$C$14,MATCH(Wording_Ranks!H13,$B$9:$B$14,0)),0)</f>
        <v/>
      </c>
      <c r="E31" s="149">
        <f>IFERROR(INDEX($C$9:$C$14,MATCH(Wording_Ranks!J13,$B$9:$B$14,0)),0)</f>
        <v/>
      </c>
      <c r="F31" s="149">
        <f>IFERROR(INDEX($C$9:$C$14,MATCH(Wording_Ranks!M13,$B$9:$B$14,0)),0)</f>
        <v/>
      </c>
      <c r="G31" s="149">
        <f>IFERROR(INDEX($C$9:$C$14,MATCH(Wording_Ranks!O13,$B$9:$B$14,0)),0)</f>
        <v/>
      </c>
    </row>
    <row r="32" ht="15" customHeight="1" s="99">
      <c r="A32" s="137">
        <f>Wording_Ranks!A14</f>
        <v/>
      </c>
      <c r="B32" s="124">
        <f>Wording_Ranks!B14</f>
        <v/>
      </c>
      <c r="C32" s="149">
        <f>IFERROR(INDEX($C$9:$C$14,MATCH(Wording_Ranks!F14,$B$9:$B$14,0)),0)</f>
        <v/>
      </c>
      <c r="D32" s="149">
        <f>IFERROR(INDEX($C$9:$C$14,MATCH(Wording_Ranks!H14,$B$9:$B$14,0)),0)</f>
        <v/>
      </c>
      <c r="E32" s="149">
        <f>IFERROR(INDEX($C$9:$C$14,MATCH(Wording_Ranks!J14,$B$9:$B$14,0)),0)</f>
        <v/>
      </c>
      <c r="F32" s="149">
        <f>IFERROR(INDEX($C$9:$C$14,MATCH(Wording_Ranks!M14,$B$9:$B$14,0)),0)</f>
        <v/>
      </c>
      <c r="G32" s="149">
        <f>IFERROR(INDEX($C$9:$C$14,MATCH(Wording_Ranks!O14,$B$9:$B$14,0)),0)</f>
        <v/>
      </c>
    </row>
    <row r="33" ht="15" customHeight="1" s="99">
      <c r="A33" s="137">
        <f>Wording_Ranks!A15</f>
        <v/>
      </c>
      <c r="B33" s="124">
        <f>Wording_Ranks!B15</f>
        <v/>
      </c>
      <c r="C33" s="149">
        <f>IFERROR(INDEX($C$9:$C$14,MATCH(Wording_Ranks!F15,$B$9:$B$14,0)),0)</f>
        <v/>
      </c>
      <c r="D33" s="149">
        <f>IFERROR(INDEX($C$9:$C$14,MATCH(Wording_Ranks!H15,$B$9:$B$14,0)),0)</f>
        <v/>
      </c>
      <c r="E33" s="149">
        <f>IFERROR(INDEX($C$9:$C$14,MATCH(Wording_Ranks!J15,$B$9:$B$14,0)),0)</f>
        <v/>
      </c>
      <c r="F33" s="149">
        <f>IFERROR(INDEX($C$9:$C$14,MATCH(Wording_Ranks!M15,$B$9:$B$14,0)),0)</f>
        <v/>
      </c>
      <c r="G33" s="149">
        <f>IFERROR(INDEX($C$9:$C$14,MATCH(Wording_Ranks!O15,$B$9:$B$14,0)),0)</f>
        <v/>
      </c>
    </row>
    <row r="34" ht="15" customHeight="1" s="99">
      <c r="A34" s="137">
        <f>Wording_Ranks!A16</f>
        <v/>
      </c>
      <c r="B34" s="124">
        <f>Wording_Ranks!B16</f>
        <v/>
      </c>
      <c r="C34" s="149">
        <f>IFERROR(INDEX($C$9:$C$14,MATCH(Wording_Ranks!F16,$B$9:$B$14,0)),0)</f>
        <v/>
      </c>
      <c r="D34" s="149">
        <f>IFERROR(INDEX($C$9:$C$14,MATCH(Wording_Ranks!H16,$B$9:$B$14,0)),0)</f>
        <v/>
      </c>
      <c r="E34" s="149">
        <f>IFERROR(INDEX($C$9:$C$14,MATCH(Wording_Ranks!J16,$B$9:$B$14,0)),0)</f>
        <v/>
      </c>
      <c r="F34" s="149">
        <f>IFERROR(INDEX($C$9:$C$14,MATCH(Wording_Ranks!M16,$B$9:$B$14,0)),0)</f>
        <v/>
      </c>
      <c r="G34" s="149">
        <f>IFERROR(INDEX($C$9:$C$14,MATCH(Wording_Ranks!O16,$B$9:$B$14,0)),0)</f>
        <v/>
      </c>
    </row>
    <row r="35" ht="15" customHeight="1" s="99">
      <c r="A35" s="137">
        <f>Wording_Ranks!A17</f>
        <v/>
      </c>
      <c r="B35" s="124">
        <f>Wording_Ranks!B17</f>
        <v/>
      </c>
      <c r="C35" s="149">
        <f>IFERROR(INDEX($C$9:$C$14,MATCH(Wording_Ranks!F17,$B$9:$B$14,0)),0)</f>
        <v/>
      </c>
      <c r="D35" s="149">
        <f>IFERROR(INDEX($C$9:$C$14,MATCH(Wording_Ranks!H17,$B$9:$B$14,0)),0)</f>
        <v/>
      </c>
      <c r="E35" s="149">
        <f>IFERROR(INDEX($C$9:$C$14,MATCH(Wording_Ranks!J17,$B$9:$B$14,0)),0)</f>
        <v/>
      </c>
      <c r="F35" s="149">
        <f>IFERROR(INDEX($C$9:$C$14,MATCH(Wording_Ranks!M17,$B$9:$B$14,0)),0)</f>
        <v/>
      </c>
      <c r="G35" s="149">
        <f>IFERROR(INDEX($C$9:$C$14,MATCH(Wording_Ranks!O17,$B$9:$B$14,0)),0)</f>
        <v/>
      </c>
    </row>
    <row r="36" ht="15" customHeight="1" s="99">
      <c r="A36" s="137">
        <f>Wording_Ranks!A18</f>
        <v/>
      </c>
      <c r="B36" s="124">
        <f>Wording_Ranks!B18</f>
        <v/>
      </c>
      <c r="C36" s="149">
        <f>IFERROR(INDEX($C$9:$C$14,MATCH(Wording_Ranks!F18,$B$9:$B$14,0)),0)</f>
        <v/>
      </c>
      <c r="D36" s="149">
        <f>IFERROR(INDEX($C$9:$C$14,MATCH(Wording_Ranks!H18,$B$9:$B$14,0)),0)</f>
        <v/>
      </c>
      <c r="E36" s="149">
        <f>IFERROR(INDEX($C$9:$C$14,MATCH(Wording_Ranks!J18,$B$9:$B$14,0)),0)</f>
        <v/>
      </c>
      <c r="F36" s="149">
        <f>IFERROR(INDEX($C$9:$C$14,MATCH(Wording_Ranks!M18,$B$9:$B$14,0)),0)</f>
        <v/>
      </c>
      <c r="G36" s="149">
        <f>IFERROR(INDEX($C$9:$C$14,MATCH(Wording_Ranks!O18,$B$9:$B$14,0)),0)</f>
        <v/>
      </c>
    </row>
    <row r="37" ht="15" customHeight="1" s="99">
      <c r="A37" s="137">
        <f>Wording_Ranks!A19</f>
        <v/>
      </c>
      <c r="B37" s="124">
        <f>Wording_Ranks!B19</f>
        <v/>
      </c>
      <c r="C37" s="149">
        <f>IFERROR(INDEX($C$9:$C$14,MATCH(Wording_Ranks!F19,$B$9:$B$14,0)),0)</f>
        <v/>
      </c>
      <c r="D37" s="149">
        <f>IFERROR(INDEX($C$9:$C$14,MATCH(Wording_Ranks!H19,$B$9:$B$14,0)),0)</f>
        <v/>
      </c>
      <c r="E37" s="149">
        <f>IFERROR(INDEX($C$9:$C$14,MATCH(Wording_Ranks!J19,$B$9:$B$14,0)),0)</f>
        <v/>
      </c>
      <c r="F37" s="149">
        <f>IFERROR(INDEX($C$9:$C$14,MATCH(Wording_Ranks!M19,$B$9:$B$14,0)),0)</f>
        <v/>
      </c>
      <c r="G37" s="149">
        <f>IFERROR(INDEX($C$9:$C$14,MATCH(Wording_Ranks!O19,$B$9:$B$14,0)),0)</f>
        <v/>
      </c>
    </row>
    <row r="38" ht="15" customHeight="1" s="99">
      <c r="A38" s="137">
        <f>Wording_Ranks!A20</f>
        <v/>
      </c>
      <c r="B38" s="124">
        <f>Wording_Ranks!B20</f>
        <v/>
      </c>
      <c r="C38" s="149">
        <f>IFERROR(INDEX($C$9:$C$14,MATCH(Wording_Ranks!F20,$B$9:$B$14,0)),0)</f>
        <v/>
      </c>
      <c r="D38" s="149">
        <f>IFERROR(INDEX($C$9:$C$14,MATCH(Wording_Ranks!H20,$B$9:$B$14,0)),0)</f>
        <v/>
      </c>
      <c r="E38" s="149">
        <f>IFERROR(INDEX($C$9:$C$14,MATCH(Wording_Ranks!J20,$B$9:$B$14,0)),0)</f>
        <v/>
      </c>
      <c r="F38" s="149">
        <f>IFERROR(INDEX($C$9:$C$14,MATCH(Wording_Ranks!M20,$B$9:$B$14,0)),0)</f>
        <v/>
      </c>
      <c r="G38" s="149">
        <f>IFERROR(INDEX($C$9:$C$14,MATCH(Wording_Ranks!O20,$B$9:$B$14,0)),0)</f>
        <v/>
      </c>
    </row>
    <row r="39" ht="15" customHeight="1" s="99">
      <c r="A39" s="137">
        <f>Wording_Ranks!A21</f>
        <v/>
      </c>
      <c r="B39" s="124">
        <f>Wording_Ranks!B21</f>
        <v/>
      </c>
      <c r="C39" s="149">
        <f>IFERROR(INDEX($C$9:$C$14,MATCH(Wording_Ranks!F21,$B$9:$B$14,0)),0)</f>
        <v/>
      </c>
      <c r="D39" s="149">
        <f>IFERROR(INDEX($C$9:$C$14,MATCH(Wording_Ranks!H21,$B$9:$B$14,0)),0)</f>
        <v/>
      </c>
      <c r="E39" s="149">
        <f>IFERROR(INDEX($C$9:$C$14,MATCH(Wording_Ranks!J21,$B$9:$B$14,0)),0)</f>
        <v/>
      </c>
      <c r="F39" s="149">
        <f>IFERROR(INDEX($C$9:$C$14,MATCH(Wording_Ranks!M21,$B$9:$B$14,0)),0)</f>
        <v/>
      </c>
      <c r="G39" s="149">
        <f>IFERROR(INDEX($C$9:$C$14,MATCH(Wording_Ranks!O21,$B$9:$B$14,0)),0)</f>
        <v/>
      </c>
    </row>
    <row r="40" ht="15" customHeight="1" s="99">
      <c r="A40" s="137">
        <f>Wording_Ranks!A22</f>
        <v/>
      </c>
      <c r="B40" s="124">
        <f>Wording_Ranks!B22</f>
        <v/>
      </c>
      <c r="C40" s="149">
        <f>IFERROR(INDEX($C$9:$C$14,MATCH(Wording_Ranks!F22,$B$9:$B$14,0)),0)</f>
        <v/>
      </c>
      <c r="D40" s="149">
        <f>IFERROR(INDEX($C$9:$C$14,MATCH(Wording_Ranks!H22,$B$9:$B$14,0)),0)</f>
        <v/>
      </c>
      <c r="E40" s="149">
        <f>IFERROR(INDEX($C$9:$C$14,MATCH(Wording_Ranks!J22,$B$9:$B$14,0)),0)</f>
        <v/>
      </c>
      <c r="F40" s="149">
        <f>IFERROR(INDEX($C$9:$C$14,MATCH(Wording_Ranks!M22,$B$9:$B$14,0)),0)</f>
        <v/>
      </c>
      <c r="G40" s="149">
        <f>IFERROR(INDEX($C$9:$C$14,MATCH(Wording_Ranks!O22,$B$9:$B$14,0)),0)</f>
        <v/>
      </c>
    </row>
    <row r="41" ht="15" customHeight="1" s="99">
      <c r="A41" s="137">
        <f>Wording_Ranks!A23</f>
        <v/>
      </c>
      <c r="B41" s="124">
        <f>Wording_Ranks!B23</f>
        <v/>
      </c>
      <c r="C41" s="149">
        <f>IFERROR(INDEX($C$9:$C$14,MATCH(Wording_Ranks!F23,$B$9:$B$14,0)),0)</f>
        <v/>
      </c>
      <c r="D41" s="149">
        <f>IFERROR(INDEX($C$9:$C$14,MATCH(Wording_Ranks!H23,$B$9:$B$14,0)),0)</f>
        <v/>
      </c>
      <c r="E41" s="149">
        <f>IFERROR(INDEX($C$9:$C$14,MATCH(Wording_Ranks!J23,$B$9:$B$14,0)),0)</f>
        <v/>
      </c>
      <c r="F41" s="149">
        <f>IFERROR(INDEX($C$9:$C$14,MATCH(Wording_Ranks!M23,$B$9:$B$14,0)),0)</f>
        <v/>
      </c>
      <c r="G41" s="149">
        <f>IFERROR(INDEX($C$9:$C$14,MATCH(Wording_Ranks!O23,$B$9:$B$14,0)),0)</f>
        <v/>
      </c>
    </row>
    <row r="42" ht="15" customHeight="1" s="99">
      <c r="A42" s="137">
        <f>Wording_Ranks!A24</f>
        <v/>
      </c>
      <c r="B42" s="124">
        <f>Wording_Ranks!B24</f>
        <v/>
      </c>
      <c r="C42" s="149">
        <f>IFERROR(INDEX($C$9:$C$14,MATCH(Wording_Ranks!F24,$B$9:$B$14,0)),0)</f>
        <v/>
      </c>
      <c r="D42" s="149">
        <f>IFERROR(INDEX($C$9:$C$14,MATCH(Wording_Ranks!H24,$B$9:$B$14,0)),0)</f>
        <v/>
      </c>
      <c r="E42" s="149">
        <f>IFERROR(INDEX($C$9:$C$14,MATCH(Wording_Ranks!J24,$B$9:$B$14,0)),0)</f>
        <v/>
      </c>
      <c r="F42" s="149">
        <f>IFERROR(INDEX($C$9:$C$14,MATCH(Wording_Ranks!M24,$B$9:$B$14,0)),0)</f>
        <v/>
      </c>
      <c r="G42" s="149">
        <f>IFERROR(INDEX($C$9:$C$14,MATCH(Wording_Ranks!O24,$B$9:$B$14,0)),0)</f>
        <v/>
      </c>
    </row>
    <row r="43" ht="15" customHeight="1" s="99">
      <c r="A43" s="137">
        <f>Wording_Ranks!A25</f>
        <v/>
      </c>
      <c r="B43" s="124">
        <f>Wording_Ranks!B25</f>
        <v/>
      </c>
      <c r="C43" s="149">
        <f>IFERROR(INDEX($C$9:$C$14,MATCH(Wording_Ranks!F25,$B$9:$B$14,0)),0)</f>
        <v/>
      </c>
      <c r="D43" s="149">
        <f>IFERROR(INDEX($C$9:$C$14,MATCH(Wording_Ranks!H25,$B$9:$B$14,0)),0)</f>
        <v/>
      </c>
      <c r="E43" s="149">
        <f>IFERROR(INDEX($C$9:$C$14,MATCH(Wording_Ranks!J25,$B$9:$B$14,0)),0)</f>
        <v/>
      </c>
      <c r="F43" s="149">
        <f>IFERROR(INDEX($C$9:$C$14,MATCH(Wording_Ranks!M25,$B$9:$B$14,0)),0)</f>
        <v/>
      </c>
      <c r="G43" s="149">
        <f>IFERROR(INDEX($C$9:$C$14,MATCH(Wording_Ranks!O25,$B$9:$B$14,0)),0)</f>
        <v/>
      </c>
    </row>
    <row r="44" ht="15" customHeight="1" s="99">
      <c r="A44" s="137">
        <f>Wording_Ranks!A26</f>
        <v/>
      </c>
      <c r="B44" s="124">
        <f>Wording_Ranks!B26</f>
        <v/>
      </c>
      <c r="C44" s="149">
        <f>IFERROR(INDEX($C$9:$C$14,MATCH(Wording_Ranks!F26,$B$9:$B$14,0)),0)</f>
        <v/>
      </c>
      <c r="D44" s="149">
        <f>IFERROR(INDEX($C$9:$C$14,MATCH(Wording_Ranks!H26,$B$9:$B$14,0)),0)</f>
        <v/>
      </c>
      <c r="E44" s="149">
        <f>IFERROR(INDEX($C$9:$C$14,MATCH(Wording_Ranks!J26,$B$9:$B$14,0)),0)</f>
        <v/>
      </c>
      <c r="F44" s="149">
        <f>IFERROR(INDEX($C$9:$C$14,MATCH(Wording_Ranks!M26,$B$9:$B$14,0)),0)</f>
        <v/>
      </c>
      <c r="G44" s="149">
        <f>IFERROR(INDEX($C$9:$C$14,MATCH(Wording_Ranks!O26,$B$9:$B$14,0)),0)</f>
        <v/>
      </c>
    </row>
    <row r="45" ht="15" customHeight="1" s="99">
      <c r="A45" s="137">
        <f>Wording_Ranks!A27</f>
        <v/>
      </c>
      <c r="B45" s="124">
        <f>Wording_Ranks!B27</f>
        <v/>
      </c>
      <c r="C45" s="149">
        <f>IFERROR(INDEX($C$9:$C$14,MATCH(Wording_Ranks!F27,$B$9:$B$14,0)),0)</f>
        <v/>
      </c>
      <c r="D45" s="149">
        <f>IFERROR(INDEX($C$9:$C$14,MATCH(Wording_Ranks!H27,$B$9:$B$14,0)),0)</f>
        <v/>
      </c>
      <c r="E45" s="149">
        <f>IFERROR(INDEX($C$9:$C$14,MATCH(Wording_Ranks!J27,$B$9:$B$14,0)),0)</f>
        <v/>
      </c>
      <c r="F45" s="149">
        <f>IFERROR(INDEX($C$9:$C$14,MATCH(Wording_Ranks!M27,$B$9:$B$14,0)),0)</f>
        <v/>
      </c>
      <c r="G45" s="149">
        <f>IFERROR(INDEX($C$9:$C$14,MATCH(Wording_Ranks!O27,$B$9:$B$14,0)),0)</f>
        <v/>
      </c>
    </row>
    <row r="46" ht="15" customHeight="1" s="99">
      <c r="A46" s="137">
        <f>Wording_Ranks!A28</f>
        <v/>
      </c>
      <c r="B46" s="124">
        <f>Wording_Ranks!B28</f>
        <v/>
      </c>
      <c r="C46" s="149">
        <f>IFERROR(INDEX($C$9:$C$14,MATCH(Wording_Ranks!F28,$B$9:$B$14,0)),0)</f>
        <v/>
      </c>
      <c r="D46" s="149">
        <f>IFERROR(INDEX($C$9:$C$14,MATCH(Wording_Ranks!H28,$B$9:$B$14,0)),0)</f>
        <v/>
      </c>
      <c r="E46" s="149">
        <f>IFERROR(INDEX($C$9:$C$14,MATCH(Wording_Ranks!J28,$B$9:$B$14,0)),0)</f>
        <v/>
      </c>
      <c r="F46" s="149">
        <f>IFERROR(INDEX($C$9:$C$14,MATCH(Wording_Ranks!M28,$B$9:$B$14,0)),0)</f>
        <v/>
      </c>
      <c r="G46" s="149">
        <f>IFERROR(INDEX($C$9:$C$14,MATCH(Wording_Ranks!O28,$B$9:$B$14,0)),0)</f>
        <v/>
      </c>
    </row>
    <row r="47" ht="15" customHeight="1" s="99">
      <c r="A47" s="137">
        <f>Wording_Ranks!A29</f>
        <v/>
      </c>
      <c r="B47" s="124">
        <f>Wording_Ranks!B29</f>
        <v/>
      </c>
      <c r="C47" s="149">
        <f>IFERROR(INDEX($C$9:$C$14,MATCH(Wording_Ranks!F29,$B$9:$B$14,0)),0)</f>
        <v/>
      </c>
      <c r="D47" s="149">
        <f>IFERROR(INDEX($C$9:$C$14,MATCH(Wording_Ranks!H29,$B$9:$B$14,0)),0)</f>
        <v/>
      </c>
      <c r="E47" s="149">
        <f>IFERROR(INDEX($C$9:$C$14,MATCH(Wording_Ranks!J29,$B$9:$B$14,0)),0)</f>
        <v/>
      </c>
      <c r="F47" s="149">
        <f>IFERROR(INDEX($C$9:$C$14,MATCH(Wording_Ranks!M29,$B$9:$B$14,0)),0)</f>
        <v/>
      </c>
      <c r="G47" s="149">
        <f>IFERROR(INDEX($C$9:$C$14,MATCH(Wording_Ranks!O29,$B$9:$B$14,0)),0)</f>
        <v/>
      </c>
    </row>
    <row r="48" ht="15" customHeight="1" s="99">
      <c r="A48" s="137">
        <f>Wording_Ranks!A30</f>
        <v/>
      </c>
      <c r="B48" s="124">
        <f>Wording_Ranks!B30</f>
        <v/>
      </c>
      <c r="C48" s="149">
        <f>IFERROR(INDEX($C$9:$C$14,MATCH(Wording_Ranks!F30,$B$9:$B$14,0)),0)</f>
        <v/>
      </c>
      <c r="D48" s="149">
        <f>IFERROR(INDEX($C$9:$C$14,MATCH(Wording_Ranks!H30,$B$9:$B$14,0)),0)</f>
        <v/>
      </c>
      <c r="E48" s="149">
        <f>IFERROR(INDEX($C$9:$C$14,MATCH(Wording_Ranks!J30,$B$9:$B$14,0)),0)</f>
        <v/>
      </c>
      <c r="F48" s="149">
        <f>IFERROR(INDEX($C$9:$C$14,MATCH(Wording_Ranks!M30,$B$9:$B$14,0)),0)</f>
        <v/>
      </c>
      <c r="G48" s="149">
        <f>IFERROR(INDEX($C$9:$C$14,MATCH(Wording_Ranks!O30,$B$9:$B$14,0)),0)</f>
        <v/>
      </c>
    </row>
    <row r="49" ht="15" customHeight="1" s="99">
      <c r="A49" s="137">
        <f>Wording_Ranks!A31</f>
        <v/>
      </c>
      <c r="B49" s="124">
        <f>Wording_Ranks!B31</f>
        <v/>
      </c>
      <c r="C49" s="149">
        <f>IFERROR(INDEX($C$9:$C$14,MATCH(Wording_Ranks!F31,$B$9:$B$14,0)),0)</f>
        <v/>
      </c>
      <c r="D49" s="149">
        <f>IFERROR(INDEX($C$9:$C$14,MATCH(Wording_Ranks!H31,$B$9:$B$14,0)),0)</f>
        <v/>
      </c>
      <c r="E49" s="149">
        <f>IFERROR(INDEX($C$9:$C$14,MATCH(Wording_Ranks!J31,$B$9:$B$14,0)),0)</f>
        <v/>
      </c>
      <c r="F49" s="149">
        <f>IFERROR(INDEX($C$9:$C$14,MATCH(Wording_Ranks!M31,$B$9:$B$14,0)),0)</f>
        <v/>
      </c>
      <c r="G49" s="149">
        <f>IFERROR(INDEX($C$9:$C$14,MATCH(Wording_Ranks!O31,$B$9:$B$14,0)),0)</f>
        <v/>
      </c>
    </row>
    <row r="50" ht="15" customHeight="1" s="99">
      <c r="A50" s="137">
        <f>Wording_Ranks!A32</f>
        <v/>
      </c>
      <c r="B50" s="124">
        <f>Wording_Ranks!B32</f>
        <v/>
      </c>
      <c r="C50" s="149">
        <f>IFERROR(INDEX($C$9:$C$14,MATCH(Wording_Ranks!F32,$B$9:$B$14,0)),0)</f>
        <v/>
      </c>
      <c r="D50" s="149">
        <f>IFERROR(INDEX($C$9:$C$14,MATCH(Wording_Ranks!H32,$B$9:$B$14,0)),0)</f>
        <v/>
      </c>
      <c r="E50" s="149">
        <f>IFERROR(INDEX($C$9:$C$14,MATCH(Wording_Ranks!J32,$B$9:$B$14,0)),0)</f>
        <v/>
      </c>
      <c r="F50" s="149">
        <f>IFERROR(INDEX($C$9:$C$14,MATCH(Wording_Ranks!M32,$B$9:$B$14,0)),0)</f>
        <v/>
      </c>
      <c r="G50" s="149">
        <f>IFERROR(INDEX($C$9:$C$14,MATCH(Wording_Ranks!O32,$B$9:$B$14,0)),0)</f>
        <v/>
      </c>
    </row>
    <row r="51" ht="15" customHeight="1" s="99">
      <c r="A51" s="137">
        <f>Wording_Ranks!A33</f>
        <v/>
      </c>
      <c r="B51" s="124">
        <f>Wording_Ranks!B33</f>
        <v/>
      </c>
      <c r="C51" s="149">
        <f>IFERROR(INDEX($C$9:$C$14,MATCH(Wording_Ranks!F33,$B$9:$B$14,0)),0)</f>
        <v/>
      </c>
      <c r="D51" s="149">
        <f>IFERROR(INDEX($C$9:$C$14,MATCH(Wording_Ranks!H33,$B$9:$B$14,0)),0)</f>
        <v/>
      </c>
      <c r="E51" s="149">
        <f>IFERROR(INDEX($C$9:$C$14,MATCH(Wording_Ranks!J33,$B$9:$B$14,0)),0)</f>
        <v/>
      </c>
      <c r="F51" s="149">
        <f>IFERROR(INDEX($C$9:$C$14,MATCH(Wording_Ranks!M33,$B$9:$B$14,0)),0)</f>
        <v/>
      </c>
      <c r="G51" s="149">
        <f>IFERROR(INDEX($C$9:$C$14,MATCH(Wording_Ranks!O33,$B$9:$B$14,0)),0)</f>
        <v/>
      </c>
    </row>
    <row r="52" ht="15" customHeight="1" s="99">
      <c r="A52" s="137">
        <f>Wording_Ranks!A34</f>
        <v/>
      </c>
      <c r="B52" s="124">
        <f>Wording_Ranks!B34</f>
        <v/>
      </c>
      <c r="C52" s="149">
        <f>IFERROR(INDEX($C$9:$C$14,MATCH(Wording_Ranks!F34,$B$9:$B$14,0)),0)</f>
        <v/>
      </c>
      <c r="D52" s="149">
        <f>IFERROR(INDEX($C$9:$C$14,MATCH(Wording_Ranks!H34,$B$9:$B$14,0)),0)</f>
        <v/>
      </c>
      <c r="E52" s="149">
        <f>IFERROR(INDEX($C$9:$C$14,MATCH(Wording_Ranks!J34,$B$9:$B$14,0)),0)</f>
        <v/>
      </c>
      <c r="F52" s="149">
        <f>IFERROR(INDEX($C$9:$C$14,MATCH(Wording_Ranks!M34,$B$9:$B$14,0)),0)</f>
        <v/>
      </c>
      <c r="G52" s="149">
        <f>IFERROR(INDEX($C$9:$C$14,MATCH(Wording_Ranks!O34,$B$9:$B$14,0)),0)</f>
        <v/>
      </c>
    </row>
    <row r="53" ht="15" customHeight="1" s="99">
      <c r="A53" s="137">
        <f>Wording_Ranks!A35</f>
        <v/>
      </c>
      <c r="B53" s="124">
        <f>Wording_Ranks!B35</f>
        <v/>
      </c>
      <c r="C53" s="149">
        <f>IFERROR(INDEX($C$9:$C$14,MATCH(Wording_Ranks!F35,$B$9:$B$14,0)),0)</f>
        <v/>
      </c>
      <c r="D53" s="149">
        <f>IFERROR(INDEX($C$9:$C$14,MATCH(Wording_Ranks!H35,$B$9:$B$14,0)),0)</f>
        <v/>
      </c>
      <c r="E53" s="149">
        <f>IFERROR(INDEX($C$9:$C$14,MATCH(Wording_Ranks!J35,$B$9:$B$14,0)),0)</f>
        <v/>
      </c>
      <c r="F53" s="149">
        <f>IFERROR(INDEX($C$9:$C$14,MATCH(Wording_Ranks!M35,$B$9:$B$14,0)),0)</f>
        <v/>
      </c>
      <c r="G53" s="149">
        <f>IFERROR(INDEX($C$9:$C$14,MATCH(Wording_Ranks!O35,$B$9:$B$14,0)),0)</f>
        <v/>
      </c>
    </row>
    <row r="54" ht="15" customHeight="1" s="99">
      <c r="A54" s="137">
        <f>Wording_Ranks!A36</f>
        <v/>
      </c>
      <c r="B54" s="124">
        <f>Wording_Ranks!B36</f>
        <v/>
      </c>
      <c r="C54" s="149">
        <f>IFERROR(INDEX($C$9:$C$14,MATCH(Wording_Ranks!F36,$B$9:$B$14,0)),0)</f>
        <v/>
      </c>
      <c r="D54" s="149">
        <f>IFERROR(INDEX($C$9:$C$14,MATCH(Wording_Ranks!H36,$B$9:$B$14,0)),0)</f>
        <v/>
      </c>
      <c r="E54" s="149">
        <f>IFERROR(INDEX($C$9:$C$14,MATCH(Wording_Ranks!J36,$B$9:$B$14,0)),0)</f>
        <v/>
      </c>
      <c r="F54" s="149">
        <f>IFERROR(INDEX($C$9:$C$14,MATCH(Wording_Ranks!M36,$B$9:$B$14,0)),0)</f>
        <v/>
      </c>
      <c r="G54" s="149">
        <f>IFERROR(INDEX($C$9:$C$14,MATCH(Wording_Ranks!O36,$B$9:$B$14,0)),0)</f>
        <v/>
      </c>
    </row>
    <row r="55" ht="15" customHeight="1" s="99">
      <c r="A55" s="137">
        <f>Wording_Ranks!A37</f>
        <v/>
      </c>
      <c r="B55" s="124">
        <f>Wording_Ranks!B37</f>
        <v/>
      </c>
      <c r="C55" s="149">
        <f>IFERROR(INDEX($C$9:$C$14,MATCH(Wording_Ranks!F37,$B$9:$B$14,0)),0)</f>
        <v/>
      </c>
      <c r="D55" s="149">
        <f>IFERROR(INDEX($C$9:$C$14,MATCH(Wording_Ranks!H37,$B$9:$B$14,0)),0)</f>
        <v/>
      </c>
      <c r="E55" s="149">
        <f>IFERROR(INDEX($C$9:$C$14,MATCH(Wording_Ranks!J37,$B$9:$B$14,0)),0)</f>
        <v/>
      </c>
      <c r="F55" s="149">
        <f>IFERROR(INDEX($C$9:$C$14,MATCH(Wording_Ranks!M37,$B$9:$B$14,0)),0)</f>
        <v/>
      </c>
      <c r="G55" s="149">
        <f>IFERROR(INDEX($C$9:$C$14,MATCH(Wording_Ranks!O37,$B$9:$B$14,0)),0)</f>
        <v/>
      </c>
    </row>
    <row r="56" ht="15" customHeight="1" s="99">
      <c r="A56" s="137">
        <f>Wording_Ranks!A38</f>
        <v/>
      </c>
      <c r="B56" s="124">
        <f>Wording_Ranks!B38</f>
        <v/>
      </c>
      <c r="C56" s="149">
        <f>IFERROR(INDEX($C$9:$C$14,MATCH(Wording_Ranks!F38,$B$9:$B$14,0)),0)</f>
        <v/>
      </c>
      <c r="D56" s="149">
        <f>IFERROR(INDEX($C$9:$C$14,MATCH(Wording_Ranks!H38,$B$9:$B$14,0)),0)</f>
        <v/>
      </c>
      <c r="E56" s="149">
        <f>IFERROR(INDEX($C$9:$C$14,MATCH(Wording_Ranks!J38,$B$9:$B$14,0)),0)</f>
        <v/>
      </c>
      <c r="F56" s="149">
        <f>IFERROR(INDEX($C$9:$C$14,MATCH(Wording_Ranks!M38,$B$9:$B$14,0)),0)</f>
        <v/>
      </c>
      <c r="G56" s="149">
        <f>IFERROR(INDEX($C$9:$C$14,MATCH(Wording_Ranks!O38,$B$9:$B$14,0)),0)</f>
        <v/>
      </c>
    </row>
    <row r="57" ht="15" customHeight="1" s="99">
      <c r="A57" s="137">
        <f>Wording_Ranks!A39</f>
        <v/>
      </c>
      <c r="B57" s="124">
        <f>Wording_Ranks!B39</f>
        <v/>
      </c>
      <c r="C57" s="149">
        <f>IFERROR(INDEX($C$9:$C$14,MATCH(Wording_Ranks!F39,$B$9:$B$14,0)),0)</f>
        <v/>
      </c>
      <c r="D57" s="149">
        <f>IFERROR(INDEX($C$9:$C$14,MATCH(Wording_Ranks!H39,$B$9:$B$14,0)),0)</f>
        <v/>
      </c>
      <c r="E57" s="149">
        <f>IFERROR(INDEX($C$9:$C$14,MATCH(Wording_Ranks!J39,$B$9:$B$14,0)),0)</f>
        <v/>
      </c>
      <c r="F57" s="149">
        <f>IFERROR(INDEX($C$9:$C$14,MATCH(Wording_Ranks!M39,$B$9:$B$14,0)),0)</f>
        <v/>
      </c>
      <c r="G57" s="149">
        <f>IFERROR(INDEX($C$9:$C$14,MATCH(Wording_Ranks!O39,$B$9:$B$14,0)),0)</f>
        <v/>
      </c>
    </row>
    <row r="58" ht="15" customHeight="1" s="99">
      <c r="A58" s="137">
        <f>Wording_Ranks!A40</f>
        <v/>
      </c>
      <c r="B58" s="124">
        <f>Wording_Ranks!B40</f>
        <v/>
      </c>
      <c r="C58" s="149">
        <f>IFERROR(INDEX($C$9:$C$14,MATCH(Wording_Ranks!F40,$B$9:$B$14,0)),0)</f>
        <v/>
      </c>
      <c r="D58" s="149">
        <f>IFERROR(INDEX($C$9:$C$14,MATCH(Wording_Ranks!H40,$B$9:$B$14,0)),0)</f>
        <v/>
      </c>
      <c r="E58" s="149">
        <f>IFERROR(INDEX($C$9:$C$14,MATCH(Wording_Ranks!J40,$B$9:$B$14,0)),0)</f>
        <v/>
      </c>
      <c r="F58" s="149">
        <f>IFERROR(INDEX($C$9:$C$14,MATCH(Wording_Ranks!M40,$B$9:$B$14,0)),0)</f>
        <v/>
      </c>
      <c r="G58" s="149">
        <f>IFERROR(INDEX($C$9:$C$14,MATCH(Wording_Ranks!O40,$B$9:$B$14,0)),0)</f>
        <v/>
      </c>
    </row>
    <row r="59" ht="15" customHeight="1" s="99">
      <c r="A59" s="137">
        <f>Wording_Ranks!A41</f>
        <v/>
      </c>
      <c r="B59" s="124">
        <f>Wording_Ranks!B41</f>
        <v/>
      </c>
      <c r="C59" s="149">
        <f>IFERROR(INDEX($C$9:$C$14,MATCH(Wording_Ranks!F41,$B$9:$B$14,0)),0)</f>
        <v/>
      </c>
      <c r="D59" s="149">
        <f>IFERROR(INDEX($C$9:$C$14,MATCH(Wording_Ranks!H41,$B$9:$B$14,0)),0)</f>
        <v/>
      </c>
      <c r="E59" s="149">
        <f>IFERROR(INDEX($C$9:$C$14,MATCH(Wording_Ranks!J41,$B$9:$B$14,0)),0)</f>
        <v/>
      </c>
      <c r="F59" s="149">
        <f>IFERROR(INDEX($C$9:$C$14,MATCH(Wording_Ranks!M41,$B$9:$B$14,0)),0)</f>
        <v/>
      </c>
      <c r="G59" s="149">
        <f>IFERROR(INDEX($C$9:$C$14,MATCH(Wording_Ranks!O41,$B$9:$B$14,0)),0)</f>
        <v/>
      </c>
    </row>
    <row r="60" ht="15" customHeight="1" s="99">
      <c r="A60" s="137">
        <f>Wording_Ranks!A42</f>
        <v/>
      </c>
      <c r="B60" s="124">
        <f>Wording_Ranks!B42</f>
        <v/>
      </c>
      <c r="C60" s="149">
        <f>IFERROR(INDEX($C$9:$C$14,MATCH(Wording_Ranks!F42,$B$9:$B$14,0)),0)</f>
        <v/>
      </c>
      <c r="D60" s="149">
        <f>IFERROR(INDEX($C$9:$C$14,MATCH(Wording_Ranks!H42,$B$9:$B$14,0)),0)</f>
        <v/>
      </c>
      <c r="E60" s="149">
        <f>IFERROR(INDEX($C$9:$C$14,MATCH(Wording_Ranks!J42,$B$9:$B$14,0)),0)</f>
        <v/>
      </c>
      <c r="F60" s="149">
        <f>IFERROR(INDEX($C$9:$C$14,MATCH(Wording_Ranks!M42,$B$9:$B$14,0)),0)</f>
        <v/>
      </c>
      <c r="G60" s="149">
        <f>IFERROR(INDEX($C$9:$C$14,MATCH(Wording_Ranks!O42,$B$9:$B$14,0)),0)</f>
        <v/>
      </c>
    </row>
    <row r="61" ht="15" customHeight="1" s="99">
      <c r="A61" s="137">
        <f>Wording_Ranks!A43</f>
        <v/>
      </c>
      <c r="B61" s="124">
        <f>Wording_Ranks!B43</f>
        <v/>
      </c>
      <c r="C61" s="149">
        <f>IFERROR(INDEX($C$9:$C$14,MATCH(Wording_Ranks!F43,$B$9:$B$14,0)),0)</f>
        <v/>
      </c>
      <c r="D61" s="149">
        <f>IFERROR(INDEX($C$9:$C$14,MATCH(Wording_Ranks!H43,$B$9:$B$14,0)),0)</f>
        <v/>
      </c>
      <c r="E61" s="149">
        <f>IFERROR(INDEX($C$9:$C$14,MATCH(Wording_Ranks!J43,$B$9:$B$14,0)),0)</f>
        <v/>
      </c>
      <c r="F61" s="149">
        <f>IFERROR(INDEX($C$9:$C$14,MATCH(Wording_Ranks!M43,$B$9:$B$14,0)),0)</f>
        <v/>
      </c>
      <c r="G61" s="149">
        <f>IFERROR(INDEX($C$9:$C$14,MATCH(Wording_Ranks!O43,$B$9:$B$14,0)),0)</f>
        <v/>
      </c>
    </row>
    <row r="62" ht="15" customHeight="1" s="99">
      <c r="A62" s="137">
        <f>Wording_Ranks!A44</f>
        <v/>
      </c>
      <c r="B62" s="124">
        <f>Wording_Ranks!B44</f>
        <v/>
      </c>
      <c r="C62" s="149">
        <f>IFERROR(INDEX($C$9:$C$14,MATCH(Wording_Ranks!F44,$B$9:$B$14,0)),0)</f>
        <v/>
      </c>
      <c r="D62" s="149">
        <f>IFERROR(INDEX($C$9:$C$14,MATCH(Wording_Ranks!H44,$B$9:$B$14,0)),0)</f>
        <v/>
      </c>
      <c r="E62" s="149">
        <f>IFERROR(INDEX($C$9:$C$14,MATCH(Wording_Ranks!J44,$B$9:$B$14,0)),0)</f>
        <v/>
      </c>
      <c r="F62" s="149">
        <f>IFERROR(INDEX($C$9:$C$14,MATCH(Wording_Ranks!M44,$B$9:$B$14,0)),0)</f>
        <v/>
      </c>
      <c r="G62" s="149">
        <f>IFERROR(INDEX($C$9:$C$14,MATCH(Wording_Ranks!O44,$B$9:$B$14,0)),0)</f>
        <v/>
      </c>
    </row>
    <row r="63" ht="15" customHeight="1" s="99">
      <c r="A63" s="137">
        <f>Wording_Ranks!A45</f>
        <v/>
      </c>
      <c r="B63" s="124">
        <f>Wording_Ranks!B45</f>
        <v/>
      </c>
      <c r="C63" s="149">
        <f>IFERROR(INDEX($C$9:$C$14,MATCH(Wording_Ranks!F45,$B$9:$B$14,0)),0)</f>
        <v/>
      </c>
      <c r="D63" s="149">
        <f>IFERROR(INDEX($C$9:$C$14,MATCH(Wording_Ranks!H45,$B$9:$B$14,0)),0)</f>
        <v/>
      </c>
      <c r="E63" s="149">
        <f>IFERROR(INDEX($C$9:$C$14,MATCH(Wording_Ranks!J45,$B$9:$B$14,0)),0)</f>
        <v/>
      </c>
      <c r="F63" s="149">
        <f>IFERROR(INDEX($C$9:$C$14,MATCH(Wording_Ranks!M45,$B$9:$B$14,0)),0)</f>
        <v/>
      </c>
      <c r="G63" s="149">
        <f>IFERROR(INDEX($C$9:$C$14,MATCH(Wording_Ranks!O45,$B$9:$B$14,0)),0)</f>
        <v/>
      </c>
    </row>
    <row r="64" ht="15" customHeight="1" s="99">
      <c r="A64" s="137">
        <f>Wording_Ranks!A46</f>
        <v/>
      </c>
      <c r="B64" s="124">
        <f>Wording_Ranks!B46</f>
        <v/>
      </c>
      <c r="C64" s="149">
        <f>IFERROR(INDEX($C$9:$C$14,MATCH(Wording_Ranks!F46,$B$9:$B$14,0)),0)</f>
        <v/>
      </c>
      <c r="D64" s="149">
        <f>IFERROR(INDEX($C$9:$C$14,MATCH(Wording_Ranks!H46,$B$9:$B$14,0)),0)</f>
        <v/>
      </c>
      <c r="E64" s="149">
        <f>IFERROR(INDEX($C$9:$C$14,MATCH(Wording_Ranks!J46,$B$9:$B$14,0)),0)</f>
        <v/>
      </c>
      <c r="F64" s="149">
        <f>IFERROR(INDEX($C$9:$C$14,MATCH(Wording_Ranks!M46,$B$9:$B$14,0)),0)</f>
        <v/>
      </c>
      <c r="G64" s="149">
        <f>IFERROR(INDEX($C$9:$C$14,MATCH(Wording_Ranks!O46,$B$9:$B$14,0)),0)</f>
        <v/>
      </c>
    </row>
    <row r="65" ht="15" customHeight="1" s="99">
      <c r="A65" s="137">
        <f>Wording_Ranks!A47</f>
        <v/>
      </c>
      <c r="B65" s="124">
        <f>Wording_Ranks!B47</f>
        <v/>
      </c>
      <c r="C65" s="149">
        <f>IFERROR(INDEX($C$9:$C$14,MATCH(Wording_Ranks!F47,$B$9:$B$14,0)),0)</f>
        <v/>
      </c>
      <c r="D65" s="149">
        <f>IFERROR(INDEX($C$9:$C$14,MATCH(Wording_Ranks!H47,$B$9:$B$14,0)),0)</f>
        <v/>
      </c>
      <c r="E65" s="149">
        <f>IFERROR(INDEX($C$9:$C$14,MATCH(Wording_Ranks!J47,$B$9:$B$14,0)),0)</f>
        <v/>
      </c>
      <c r="F65" s="149">
        <f>IFERROR(INDEX($C$9:$C$14,MATCH(Wording_Ranks!M47,$B$9:$B$14,0)),0)</f>
        <v/>
      </c>
      <c r="G65" s="149">
        <f>IFERROR(INDEX($C$9:$C$14,MATCH(Wording_Ranks!O47,$B$9:$B$14,0)),0)</f>
        <v/>
      </c>
    </row>
    <row r="66" ht="15" customHeight="1" s="99">
      <c r="A66" s="137">
        <f>Wording_Ranks!A48</f>
        <v/>
      </c>
      <c r="B66" s="124">
        <f>Wording_Ranks!B48</f>
        <v/>
      </c>
      <c r="C66" s="149">
        <f>IFERROR(INDEX($C$9:$C$14,MATCH(Wording_Ranks!F48,$B$9:$B$14,0)),0)</f>
        <v/>
      </c>
      <c r="D66" s="149">
        <f>IFERROR(INDEX($C$9:$C$14,MATCH(Wording_Ranks!H48,$B$9:$B$14,0)),0)</f>
        <v/>
      </c>
      <c r="E66" s="149">
        <f>IFERROR(INDEX($C$9:$C$14,MATCH(Wording_Ranks!J48,$B$9:$B$14,0)),0)</f>
        <v/>
      </c>
      <c r="F66" s="149">
        <f>IFERROR(INDEX($C$9:$C$14,MATCH(Wording_Ranks!M48,$B$9:$B$14,0)),0)</f>
        <v/>
      </c>
      <c r="G66" s="149">
        <f>IFERROR(INDEX($C$9:$C$14,MATCH(Wording_Ranks!O48,$B$9:$B$14,0)),0)</f>
        <v/>
      </c>
    </row>
    <row r="67" ht="15" customHeight="1" s="99">
      <c r="A67" s="137">
        <f>Wording_Ranks!A49</f>
        <v/>
      </c>
      <c r="B67" s="124">
        <f>Wording_Ranks!B49</f>
        <v/>
      </c>
      <c r="C67" s="149">
        <f>IFERROR(INDEX($C$9:$C$14,MATCH(Wording_Ranks!F49,$B$9:$B$14,0)),0)</f>
        <v/>
      </c>
      <c r="D67" s="149">
        <f>IFERROR(INDEX($C$9:$C$14,MATCH(Wording_Ranks!H49,$B$9:$B$14,0)),0)</f>
        <v/>
      </c>
      <c r="E67" s="149">
        <f>IFERROR(INDEX($C$9:$C$14,MATCH(Wording_Ranks!J49,$B$9:$B$14,0)),0)</f>
        <v/>
      </c>
      <c r="F67" s="149">
        <f>IFERROR(INDEX($C$9:$C$14,MATCH(Wording_Ranks!M49,$B$9:$B$14,0)),0)</f>
        <v/>
      </c>
      <c r="G67" s="149">
        <f>IFERROR(INDEX($C$9:$C$14,MATCH(Wording_Ranks!O49,$B$9:$B$14,0)),0)</f>
        <v/>
      </c>
    </row>
    <row r="68" ht="15" customHeight="1" s="99">
      <c r="A68" s="137">
        <f>Wording_Ranks!A50</f>
        <v/>
      </c>
      <c r="B68" s="124">
        <f>Wording_Ranks!B50</f>
        <v/>
      </c>
      <c r="C68" s="149">
        <f>IFERROR(INDEX($C$9:$C$14,MATCH(Wording_Ranks!F50,$B$9:$B$14,0)),0)</f>
        <v/>
      </c>
      <c r="D68" s="149">
        <f>IFERROR(INDEX($C$9:$C$14,MATCH(Wording_Ranks!H50,$B$9:$B$14,0)),0)</f>
        <v/>
      </c>
      <c r="E68" s="149">
        <f>IFERROR(INDEX($C$9:$C$14,MATCH(Wording_Ranks!J50,$B$9:$B$14,0)),0)</f>
        <v/>
      </c>
      <c r="F68" s="149">
        <f>IFERROR(INDEX($C$9:$C$14,MATCH(Wording_Ranks!M50,$B$9:$B$14,0)),0)</f>
        <v/>
      </c>
      <c r="G68" s="149">
        <f>IFERROR(INDEX($C$9:$C$14,MATCH(Wording_Ranks!O50,$B$9:$B$14,0)),0)</f>
        <v/>
      </c>
    </row>
    <row r="69" ht="15" customHeight="1" s="99">
      <c r="A69" s="137">
        <f>Wording_Ranks!A51</f>
        <v/>
      </c>
      <c r="B69" s="124">
        <f>Wording_Ranks!B51</f>
        <v/>
      </c>
      <c r="C69" s="149">
        <f>IFERROR(INDEX($C$9:$C$14,MATCH(Wording_Ranks!F51,$B$9:$B$14,0)),0)</f>
        <v/>
      </c>
      <c r="D69" s="149">
        <f>IFERROR(INDEX($C$9:$C$14,MATCH(Wording_Ranks!H51,$B$9:$B$14,0)),0)</f>
        <v/>
      </c>
      <c r="E69" s="149">
        <f>IFERROR(INDEX($C$9:$C$14,MATCH(Wording_Ranks!J51,$B$9:$B$14,0)),0)</f>
        <v/>
      </c>
      <c r="F69" s="149">
        <f>IFERROR(INDEX($C$9:$C$14,MATCH(Wording_Ranks!M51,$B$9:$B$14,0)),0)</f>
        <v/>
      </c>
      <c r="G69" s="149">
        <f>IFERROR(INDEX($C$9:$C$14,MATCH(Wording_Ranks!O51,$B$9:$B$14,0)),0)</f>
        <v/>
      </c>
    </row>
    <row r="70" ht="15" customHeight="1" s="99">
      <c r="A70" s="137">
        <f>Wording_Ranks!A52</f>
        <v/>
      </c>
      <c r="B70" s="124">
        <f>Wording_Ranks!B52</f>
        <v/>
      </c>
      <c r="C70" s="149">
        <f>IFERROR(INDEX($C$9:$C$14,MATCH(Wording_Ranks!F52,$B$9:$B$14,0)),0)</f>
        <v/>
      </c>
      <c r="D70" s="149">
        <f>IFERROR(INDEX($C$9:$C$14,MATCH(Wording_Ranks!H52,$B$9:$B$14,0)),0)</f>
        <v/>
      </c>
      <c r="E70" s="149">
        <f>IFERROR(INDEX($C$9:$C$14,MATCH(Wording_Ranks!J52,$B$9:$B$14,0)),0)</f>
        <v/>
      </c>
      <c r="F70" s="149">
        <f>IFERROR(INDEX($C$9:$C$14,MATCH(Wording_Ranks!M52,$B$9:$B$14,0)),0)</f>
        <v/>
      </c>
      <c r="G70" s="149">
        <f>IFERROR(INDEX($C$9:$C$14,MATCH(Wording_Ranks!O52,$B$9:$B$14,0)),0)</f>
        <v/>
      </c>
    </row>
    <row r="71" ht="15" customHeight="1" s="99">
      <c r="A71" s="137">
        <f>Wording_Ranks!A53</f>
        <v/>
      </c>
      <c r="B71" s="124">
        <f>Wording_Ranks!B53</f>
        <v/>
      </c>
      <c r="C71" s="149">
        <f>IFERROR(INDEX($C$9:$C$14,MATCH(Wording_Ranks!F53,$B$9:$B$14,0)),0)</f>
        <v/>
      </c>
      <c r="D71" s="149">
        <f>IFERROR(INDEX($C$9:$C$14,MATCH(Wording_Ranks!H53,$B$9:$B$14,0)),0)</f>
        <v/>
      </c>
      <c r="E71" s="149">
        <f>IFERROR(INDEX($C$9:$C$14,MATCH(Wording_Ranks!J53,$B$9:$B$14,0)),0)</f>
        <v/>
      </c>
      <c r="F71" s="149">
        <f>IFERROR(INDEX($C$9:$C$14,MATCH(Wording_Ranks!M53,$B$9:$B$14,0)),0)</f>
        <v/>
      </c>
      <c r="G71" s="149">
        <f>IFERROR(INDEX($C$9:$C$14,MATCH(Wording_Ranks!O53,$B$9:$B$14,0)),0)</f>
        <v/>
      </c>
    </row>
    <row r="72" ht="15" customHeight="1" s="99">
      <c r="A72" s="137">
        <f>Wording_Ranks!A54</f>
        <v/>
      </c>
      <c r="B72" s="124">
        <f>Wording_Ranks!B54</f>
        <v/>
      </c>
      <c r="C72" s="149">
        <f>IFERROR(INDEX($C$9:$C$14,MATCH(Wording_Ranks!F54,$B$9:$B$14,0)),0)</f>
        <v/>
      </c>
      <c r="D72" s="149">
        <f>IFERROR(INDEX($C$9:$C$14,MATCH(Wording_Ranks!H54,$B$9:$B$14,0)),0)</f>
        <v/>
      </c>
      <c r="E72" s="149">
        <f>IFERROR(INDEX($C$9:$C$14,MATCH(Wording_Ranks!J54,$B$9:$B$14,0)),0)</f>
        <v/>
      </c>
      <c r="F72" s="149">
        <f>IFERROR(INDEX($C$9:$C$14,MATCH(Wording_Ranks!M54,$B$9:$B$14,0)),0)</f>
        <v/>
      </c>
      <c r="G72" s="149">
        <f>IFERROR(INDEX($C$9:$C$14,MATCH(Wording_Ranks!O54,$B$9:$B$14,0)),0)</f>
        <v/>
      </c>
    </row>
    <row r="73" ht="15" customHeight="1" s="99">
      <c r="A73" s="137">
        <f>Wording_Ranks!A55</f>
        <v/>
      </c>
      <c r="B73" s="124">
        <f>Wording_Ranks!B55</f>
        <v/>
      </c>
      <c r="C73" s="149">
        <f>IFERROR(INDEX($C$9:$C$14,MATCH(Wording_Ranks!F55,$B$9:$B$14,0)),0)</f>
        <v/>
      </c>
      <c r="D73" s="149">
        <f>IFERROR(INDEX($C$9:$C$14,MATCH(Wording_Ranks!H55,$B$9:$B$14,0)),0)</f>
        <v/>
      </c>
      <c r="E73" s="149">
        <f>IFERROR(INDEX($C$9:$C$14,MATCH(Wording_Ranks!J55,$B$9:$B$14,0)),0)</f>
        <v/>
      </c>
      <c r="F73" s="149">
        <f>IFERROR(INDEX($C$9:$C$14,MATCH(Wording_Ranks!M55,$B$9:$B$14,0)),0)</f>
        <v/>
      </c>
      <c r="G73" s="149">
        <f>IFERROR(INDEX($C$9:$C$14,MATCH(Wording_Ranks!O55,$B$9:$B$14,0)),0)</f>
        <v/>
      </c>
    </row>
    <row r="74" ht="15" customHeight="1" s="99">
      <c r="A74" s="137">
        <f>Wording_Ranks!A56</f>
        <v/>
      </c>
      <c r="B74" s="124">
        <f>Wording_Ranks!B56</f>
        <v/>
      </c>
      <c r="C74" s="149">
        <f>IFERROR(INDEX($C$9:$C$14,MATCH(Wording_Ranks!F56,$B$9:$B$14,0)),0)</f>
        <v/>
      </c>
      <c r="D74" s="149">
        <f>IFERROR(INDEX($C$9:$C$14,MATCH(Wording_Ranks!H56,$B$9:$B$14,0)),0)</f>
        <v/>
      </c>
      <c r="E74" s="149">
        <f>IFERROR(INDEX($C$9:$C$14,MATCH(Wording_Ranks!J56,$B$9:$B$14,0)),0)</f>
        <v/>
      </c>
      <c r="F74" s="149">
        <f>IFERROR(INDEX($C$9:$C$14,MATCH(Wording_Ranks!M56,$B$9:$B$14,0)),0)</f>
        <v/>
      </c>
      <c r="G74" s="149">
        <f>IFERROR(INDEX($C$9:$C$14,MATCH(Wording_Ranks!O56,$B$9:$B$14,0)),0)</f>
        <v/>
      </c>
    </row>
    <row r="75" ht="15" customHeight="1" s="99">
      <c r="A75" s="137">
        <f>Wording_Ranks!A57</f>
        <v/>
      </c>
      <c r="B75" s="124">
        <f>Wording_Ranks!B57</f>
        <v/>
      </c>
      <c r="C75" s="149">
        <f>IFERROR(INDEX($C$9:$C$14,MATCH(Wording_Ranks!F57,$B$9:$B$14,0)),0)</f>
        <v/>
      </c>
      <c r="D75" s="149">
        <f>IFERROR(INDEX($C$9:$C$14,MATCH(Wording_Ranks!H57,$B$9:$B$14,0)),0)</f>
        <v/>
      </c>
      <c r="E75" s="149">
        <f>IFERROR(INDEX($C$9:$C$14,MATCH(Wording_Ranks!J57,$B$9:$B$14,0)),0)</f>
        <v/>
      </c>
      <c r="F75" s="149">
        <f>IFERROR(INDEX($C$9:$C$14,MATCH(Wording_Ranks!M57,$B$9:$B$14,0)),0)</f>
        <v/>
      </c>
      <c r="G75" s="149">
        <f>IFERROR(INDEX($C$9:$C$14,MATCH(Wording_Ranks!O57,$B$9:$B$14,0)),0)</f>
        <v/>
      </c>
    </row>
    <row r="76" ht="15" customHeight="1" s="99">
      <c r="A76" s="137">
        <f>Wording_Ranks!A58</f>
        <v/>
      </c>
      <c r="B76" s="124">
        <f>Wording_Ranks!B58</f>
        <v/>
      </c>
      <c r="C76" s="149">
        <f>IFERROR(INDEX($C$9:$C$14,MATCH(Wording_Ranks!F58,$B$9:$B$14,0)),0)</f>
        <v/>
      </c>
      <c r="D76" s="149">
        <f>IFERROR(INDEX($C$9:$C$14,MATCH(Wording_Ranks!H58,$B$9:$B$14,0)),0)</f>
        <v/>
      </c>
      <c r="E76" s="149">
        <f>IFERROR(INDEX($C$9:$C$14,MATCH(Wording_Ranks!J58,$B$9:$B$14,0)),0)</f>
        <v/>
      </c>
      <c r="F76" s="149">
        <f>IFERROR(INDEX($C$9:$C$14,MATCH(Wording_Ranks!M58,$B$9:$B$14,0)),0)</f>
        <v/>
      </c>
      <c r="G76" s="149">
        <f>IFERROR(INDEX($C$9:$C$14,MATCH(Wording_Ranks!O58,$B$9:$B$14,0)),0)</f>
        <v/>
      </c>
    </row>
    <row r="77" ht="15" customHeight="1" s="99">
      <c r="A77" s="137">
        <f>Wording_Ranks!A59</f>
        <v/>
      </c>
      <c r="B77" s="124">
        <f>Wording_Ranks!B59</f>
        <v/>
      </c>
      <c r="C77" s="149">
        <f>IFERROR(INDEX($C$9:$C$14,MATCH(Wording_Ranks!F59,$B$9:$B$14,0)),0)</f>
        <v/>
      </c>
      <c r="D77" s="149">
        <f>IFERROR(INDEX($C$9:$C$14,MATCH(Wording_Ranks!H59,$B$9:$B$14,0)),0)</f>
        <v/>
      </c>
      <c r="E77" s="149">
        <f>IFERROR(INDEX($C$9:$C$14,MATCH(Wording_Ranks!J59,$B$9:$B$14,0)),0)</f>
        <v/>
      </c>
      <c r="F77" s="149">
        <f>IFERROR(INDEX($C$9:$C$14,MATCH(Wording_Ranks!M59,$B$9:$B$14,0)),0)</f>
        <v/>
      </c>
      <c r="G77" s="149">
        <f>IFERROR(INDEX($C$9:$C$14,MATCH(Wording_Ranks!O59,$B$9:$B$14,0)),0)</f>
        <v/>
      </c>
    </row>
    <row r="78" ht="15" customHeight="1" s="99">
      <c r="A78" s="137">
        <f>Wording_Ranks!A60</f>
        <v/>
      </c>
      <c r="B78" s="124">
        <f>Wording_Ranks!B60</f>
        <v/>
      </c>
      <c r="C78" s="149">
        <f>IFERROR(INDEX($C$9:$C$14,MATCH(Wording_Ranks!F60,$B$9:$B$14,0)),0)</f>
        <v/>
      </c>
      <c r="D78" s="149">
        <f>IFERROR(INDEX($C$9:$C$14,MATCH(Wording_Ranks!H60,$B$9:$B$14,0)),0)</f>
        <v/>
      </c>
      <c r="E78" s="149">
        <f>IFERROR(INDEX($C$9:$C$14,MATCH(Wording_Ranks!J60,$B$9:$B$14,0)),0)</f>
        <v/>
      </c>
      <c r="F78" s="149">
        <f>IFERROR(INDEX($C$9:$C$14,MATCH(Wording_Ranks!M60,$B$9:$B$14,0)),0)</f>
        <v/>
      </c>
      <c r="G78" s="149">
        <f>IFERROR(INDEX($C$9:$C$14,MATCH(Wording_Ranks!O60,$B$9:$B$14,0)),0)</f>
        <v/>
      </c>
    </row>
    <row r="79" ht="15" customHeight="1" s="99">
      <c r="A79" s="137">
        <f>Wording_Ranks!A61</f>
        <v/>
      </c>
      <c r="B79" s="124">
        <f>Wording_Ranks!B61</f>
        <v/>
      </c>
      <c r="C79" s="149">
        <f>IFERROR(INDEX($C$9:$C$14,MATCH(Wording_Ranks!F61,$B$9:$B$14,0)),0)</f>
        <v/>
      </c>
      <c r="D79" s="149">
        <f>IFERROR(INDEX($C$9:$C$14,MATCH(Wording_Ranks!H61,$B$9:$B$14,0)),0)</f>
        <v/>
      </c>
      <c r="E79" s="149">
        <f>IFERROR(INDEX($C$9:$C$14,MATCH(Wording_Ranks!J61,$B$9:$B$14,0)),0)</f>
        <v/>
      </c>
      <c r="F79" s="149">
        <f>IFERROR(INDEX($C$9:$C$14,MATCH(Wording_Ranks!M61,$B$9:$B$14,0)),0)</f>
        <v/>
      </c>
      <c r="G79" s="149">
        <f>IFERROR(INDEX($C$9:$C$14,MATCH(Wording_Ranks!O61,$B$9:$B$14,0)),0)</f>
        <v/>
      </c>
    </row>
    <row r="80" ht="15" customHeight="1" s="99">
      <c r="A80" s="137">
        <f>Wording_Ranks!A62</f>
        <v/>
      </c>
      <c r="B80" s="124">
        <f>Wording_Ranks!B62</f>
        <v/>
      </c>
      <c r="C80" s="149">
        <f>IFERROR(INDEX($C$9:$C$14,MATCH(Wording_Ranks!F62,$B$9:$B$14,0)),0)</f>
        <v/>
      </c>
      <c r="D80" s="149">
        <f>IFERROR(INDEX($C$9:$C$14,MATCH(Wording_Ranks!H62,$B$9:$B$14,0)),0)</f>
        <v/>
      </c>
      <c r="E80" s="149">
        <f>IFERROR(INDEX($C$9:$C$14,MATCH(Wording_Ranks!J62,$B$9:$B$14,0)),0)</f>
        <v/>
      </c>
      <c r="F80" s="149">
        <f>IFERROR(INDEX($C$9:$C$14,MATCH(Wording_Ranks!M62,$B$9:$B$14,0)),0)</f>
        <v/>
      </c>
      <c r="G80" s="149">
        <f>IFERROR(INDEX($C$9:$C$14,MATCH(Wording_Ranks!O62,$B$9:$B$14,0)),0)</f>
        <v/>
      </c>
    </row>
    <row r="81" ht="15" customHeight="1" s="99">
      <c r="A81" s="137">
        <f>Wording_Ranks!A63</f>
        <v/>
      </c>
      <c r="B81" s="124">
        <f>Wording_Ranks!B63</f>
        <v/>
      </c>
      <c r="C81" s="149">
        <f>IFERROR(INDEX($C$9:$C$14,MATCH(Wording_Ranks!F63,$B$9:$B$14,0)),0)</f>
        <v/>
      </c>
      <c r="D81" s="149">
        <f>IFERROR(INDEX($C$9:$C$14,MATCH(Wording_Ranks!H63,$B$9:$B$14,0)),0)</f>
        <v/>
      </c>
      <c r="E81" s="149">
        <f>IFERROR(INDEX($C$9:$C$14,MATCH(Wording_Ranks!J63,$B$9:$B$14,0)),0)</f>
        <v/>
      </c>
      <c r="F81" s="149">
        <f>IFERROR(INDEX($C$9:$C$14,MATCH(Wording_Ranks!M63,$B$9:$B$14,0)),0)</f>
        <v/>
      </c>
      <c r="G81" s="149">
        <f>IFERROR(INDEX($C$9:$C$14,MATCH(Wording_Ranks!O63,$B$9:$B$14,0)),0)</f>
        <v/>
      </c>
    </row>
    <row r="82" ht="15" customHeight="1" s="99">
      <c r="A82" s="137">
        <f>Wording_Ranks!A64</f>
        <v/>
      </c>
      <c r="B82" s="124">
        <f>Wording_Ranks!B64</f>
        <v/>
      </c>
      <c r="C82" s="149">
        <f>IFERROR(INDEX($C$9:$C$14,MATCH(Wording_Ranks!F64,$B$9:$B$14,0)),0)</f>
        <v/>
      </c>
      <c r="D82" s="149">
        <f>IFERROR(INDEX($C$9:$C$14,MATCH(Wording_Ranks!H64,$B$9:$B$14,0)),0)</f>
        <v/>
      </c>
      <c r="E82" s="149">
        <f>IFERROR(INDEX($C$9:$C$14,MATCH(Wording_Ranks!J64,$B$9:$B$14,0)),0)</f>
        <v/>
      </c>
      <c r="F82" s="149">
        <f>IFERROR(INDEX($C$9:$C$14,MATCH(Wording_Ranks!M64,$B$9:$B$14,0)),0)</f>
        <v/>
      </c>
      <c r="G82" s="149">
        <f>IFERROR(INDEX($C$9:$C$14,MATCH(Wording_Ranks!O64,$B$9:$B$14,0)),0)</f>
        <v/>
      </c>
    </row>
    <row r="83" ht="15" customHeight="1" s="99">
      <c r="A83" s="137">
        <f>Wording_Ranks!A65</f>
        <v/>
      </c>
      <c r="B83" s="124">
        <f>Wording_Ranks!B65</f>
        <v/>
      </c>
      <c r="C83" s="149">
        <f>IFERROR(INDEX($C$9:$C$14,MATCH(Wording_Ranks!F65,$B$9:$B$14,0)),0)</f>
        <v/>
      </c>
      <c r="D83" s="149">
        <f>IFERROR(INDEX($C$9:$C$14,MATCH(Wording_Ranks!H65,$B$9:$B$14,0)),0)</f>
        <v/>
      </c>
      <c r="E83" s="149">
        <f>IFERROR(INDEX($C$9:$C$14,MATCH(Wording_Ranks!J65,$B$9:$B$14,0)),0)</f>
        <v/>
      </c>
      <c r="F83" s="149">
        <f>IFERROR(INDEX($C$9:$C$14,MATCH(Wording_Ranks!M65,$B$9:$B$14,0)),0)</f>
        <v/>
      </c>
      <c r="G83" s="149">
        <f>IFERROR(INDEX($C$9:$C$14,MATCH(Wording_Ranks!O65,$B$9:$B$14,0)),0)</f>
        <v/>
      </c>
    </row>
    <row r="84" ht="15" customHeight="1" s="99">
      <c r="A84" s="137">
        <f>Wording_Ranks!A66</f>
        <v/>
      </c>
      <c r="B84" s="124">
        <f>Wording_Ranks!B66</f>
        <v/>
      </c>
      <c r="C84" s="149">
        <f>IFERROR(INDEX($C$9:$C$14,MATCH(Wording_Ranks!F66,$B$9:$B$14,0)),0)</f>
        <v/>
      </c>
      <c r="D84" s="149">
        <f>IFERROR(INDEX($C$9:$C$14,MATCH(Wording_Ranks!H66,$B$9:$B$14,0)),0)</f>
        <v/>
      </c>
      <c r="E84" s="149">
        <f>IFERROR(INDEX($C$9:$C$14,MATCH(Wording_Ranks!J66,$B$9:$B$14,0)),0)</f>
        <v/>
      </c>
      <c r="F84" s="149">
        <f>IFERROR(INDEX($C$9:$C$14,MATCH(Wording_Ranks!M66,$B$9:$B$14,0)),0)</f>
        <v/>
      </c>
      <c r="G84" s="149">
        <f>IFERROR(INDEX($C$9:$C$14,MATCH(Wording_Ranks!O66,$B$9:$B$14,0)),0)</f>
        <v/>
      </c>
    </row>
    <row r="85" ht="15" customHeight="1" s="99">
      <c r="A85" s="137">
        <f>Wording_Ranks!A67</f>
        <v/>
      </c>
      <c r="B85" s="124">
        <f>Wording_Ranks!B67</f>
        <v/>
      </c>
      <c r="C85" s="149">
        <f>IFERROR(INDEX($C$9:$C$14,MATCH(Wording_Ranks!F67,$B$9:$B$14,0)),0)</f>
        <v/>
      </c>
      <c r="D85" s="149">
        <f>IFERROR(INDEX($C$9:$C$14,MATCH(Wording_Ranks!H67,$B$9:$B$14,0)),0)</f>
        <v/>
      </c>
      <c r="E85" s="149">
        <f>IFERROR(INDEX($C$9:$C$14,MATCH(Wording_Ranks!J67,$B$9:$B$14,0)),0)</f>
        <v/>
      </c>
      <c r="F85" s="149">
        <f>IFERROR(INDEX($C$9:$C$14,MATCH(Wording_Ranks!M67,$B$9:$B$14,0)),0)</f>
        <v/>
      </c>
      <c r="G85" s="149">
        <f>IFERROR(INDEX($C$9:$C$14,MATCH(Wording_Ranks!O67,$B$9:$B$14,0)),0)</f>
        <v/>
      </c>
    </row>
    <row r="86" ht="15" customHeight="1" s="99">
      <c r="A86" s="137">
        <f>Wording_Ranks!A68</f>
        <v/>
      </c>
      <c r="B86" s="124">
        <f>Wording_Ranks!B68</f>
        <v/>
      </c>
      <c r="C86" s="149">
        <f>IFERROR(INDEX($C$9:$C$14,MATCH(Wording_Ranks!F68,$B$9:$B$14,0)),0)</f>
        <v/>
      </c>
      <c r="D86" s="149">
        <f>IFERROR(INDEX($C$9:$C$14,MATCH(Wording_Ranks!H68,$B$9:$B$14,0)),0)</f>
        <v/>
      </c>
      <c r="E86" s="149">
        <f>IFERROR(INDEX($C$9:$C$14,MATCH(Wording_Ranks!J68,$B$9:$B$14,0)),0)</f>
        <v/>
      </c>
      <c r="F86" s="149">
        <f>IFERROR(INDEX($C$9:$C$14,MATCH(Wording_Ranks!M68,$B$9:$B$14,0)),0)</f>
        <v/>
      </c>
      <c r="G86" s="149">
        <f>IFERROR(INDEX($C$9:$C$14,MATCH(Wording_Ranks!O68,$B$9:$B$14,0)),0)</f>
        <v/>
      </c>
    </row>
    <row r="87" ht="15" customHeight="1" s="99">
      <c r="A87" s="137">
        <f>Wording_Ranks!A69</f>
        <v/>
      </c>
      <c r="B87" s="124">
        <f>Wording_Ranks!B69</f>
        <v/>
      </c>
      <c r="C87" s="149">
        <f>IFERROR(INDEX($C$9:$C$14,MATCH(Wording_Ranks!F69,$B$9:$B$14,0)),0)</f>
        <v/>
      </c>
      <c r="D87" s="149">
        <f>IFERROR(INDEX($C$9:$C$14,MATCH(Wording_Ranks!H69,$B$9:$B$14,0)),0)</f>
        <v/>
      </c>
      <c r="E87" s="149">
        <f>IFERROR(INDEX($C$9:$C$14,MATCH(Wording_Ranks!J69,$B$9:$B$14,0)),0)</f>
        <v/>
      </c>
      <c r="F87" s="149">
        <f>IFERROR(INDEX($C$9:$C$14,MATCH(Wording_Ranks!M69,$B$9:$B$14,0)),0)</f>
        <v/>
      </c>
      <c r="G87" s="149">
        <f>IFERROR(INDEX($C$9:$C$14,MATCH(Wording_Ranks!O69,$B$9:$B$14,0)),0)</f>
        <v/>
      </c>
    </row>
    <row r="88" ht="15" customHeight="1" s="99">
      <c r="A88" s="137">
        <f>Wording_Ranks!A70</f>
        <v/>
      </c>
      <c r="B88" s="124">
        <f>Wording_Ranks!B70</f>
        <v/>
      </c>
      <c r="C88" s="149">
        <f>IFERROR(INDEX($C$9:$C$14,MATCH(Wording_Ranks!F70,$B$9:$B$14,0)),0)</f>
        <v/>
      </c>
      <c r="D88" s="149">
        <f>IFERROR(INDEX($C$9:$C$14,MATCH(Wording_Ranks!H70,$B$9:$B$14,0)),0)</f>
        <v/>
      </c>
      <c r="E88" s="149">
        <f>IFERROR(INDEX($C$9:$C$14,MATCH(Wording_Ranks!J70,$B$9:$B$14,0)),0)</f>
        <v/>
      </c>
      <c r="F88" s="149">
        <f>IFERROR(INDEX($C$9:$C$14,MATCH(Wording_Ranks!M70,$B$9:$B$14,0)),0)</f>
        <v/>
      </c>
      <c r="G88" s="149">
        <f>IFERROR(INDEX($C$9:$C$14,MATCH(Wording_Ranks!O70,$B$9:$B$14,0)),0)</f>
        <v/>
      </c>
    </row>
    <row r="89" ht="15" customHeight="1" s="99">
      <c r="A89" s="137">
        <f>Wording_Ranks!A71</f>
        <v/>
      </c>
      <c r="B89" s="124">
        <f>Wording_Ranks!B71</f>
        <v/>
      </c>
      <c r="C89" s="149">
        <f>IFERROR(INDEX($C$9:$C$14,MATCH(Wording_Ranks!F71,$B$9:$B$14,0)),0)</f>
        <v/>
      </c>
      <c r="D89" s="149">
        <f>IFERROR(INDEX($C$9:$C$14,MATCH(Wording_Ranks!H71,$B$9:$B$14,0)),0)</f>
        <v/>
      </c>
      <c r="E89" s="149">
        <f>IFERROR(INDEX($C$9:$C$14,MATCH(Wording_Ranks!J71,$B$9:$B$14,0)),0)</f>
        <v/>
      </c>
      <c r="F89" s="149">
        <f>IFERROR(INDEX($C$9:$C$14,MATCH(Wording_Ranks!M71,$B$9:$B$14,0)),0)</f>
        <v/>
      </c>
      <c r="G89" s="149">
        <f>IFERROR(INDEX($C$9:$C$14,MATCH(Wording_Ranks!O71,$B$9:$B$14,0)),0)</f>
        <v/>
      </c>
    </row>
    <row r="90" ht="15" customHeight="1" s="99">
      <c r="A90" s="137">
        <f>Wording_Ranks!A72</f>
        <v/>
      </c>
      <c r="B90" s="124">
        <f>Wording_Ranks!B72</f>
        <v/>
      </c>
      <c r="C90" s="149">
        <f>IFERROR(INDEX($C$9:$C$14,MATCH(Wording_Ranks!F72,$B$9:$B$14,0)),0)</f>
        <v/>
      </c>
      <c r="D90" s="149">
        <f>IFERROR(INDEX($C$9:$C$14,MATCH(Wording_Ranks!H72,$B$9:$B$14,0)),0)</f>
        <v/>
      </c>
      <c r="E90" s="149">
        <f>IFERROR(INDEX($C$9:$C$14,MATCH(Wording_Ranks!J72,$B$9:$B$14,0)),0)</f>
        <v/>
      </c>
      <c r="F90" s="149">
        <f>IFERROR(INDEX($C$9:$C$14,MATCH(Wording_Ranks!M72,$B$9:$B$14,0)),0)</f>
        <v/>
      </c>
      <c r="G90" s="149">
        <f>IFERROR(INDEX($C$9:$C$14,MATCH(Wording_Ranks!O72,$B$9:$B$14,0)),0)</f>
        <v/>
      </c>
    </row>
    <row r="91" ht="15" customHeight="1" s="99">
      <c r="A91" s="137">
        <f>Wording_Ranks!A73</f>
        <v/>
      </c>
      <c r="B91" s="124">
        <f>Wording_Ranks!B73</f>
        <v/>
      </c>
      <c r="C91" s="149">
        <f>IFERROR(INDEX($C$9:$C$14,MATCH(Wording_Ranks!F73,$B$9:$B$14,0)),0)</f>
        <v/>
      </c>
      <c r="D91" s="149">
        <f>IFERROR(INDEX($C$9:$C$14,MATCH(Wording_Ranks!H73,$B$9:$B$14,0)),0)</f>
        <v/>
      </c>
      <c r="E91" s="149">
        <f>IFERROR(INDEX($C$9:$C$14,MATCH(Wording_Ranks!J73,$B$9:$B$14,0)),0)</f>
        <v/>
      </c>
      <c r="F91" s="149">
        <f>IFERROR(INDEX($C$9:$C$14,MATCH(Wording_Ranks!M73,$B$9:$B$14,0)),0)</f>
        <v/>
      </c>
      <c r="G91" s="149">
        <f>IFERROR(INDEX($C$9:$C$14,MATCH(Wording_Ranks!O73,$B$9:$B$14,0)),0)</f>
        <v/>
      </c>
    </row>
    <row r="92" ht="15" customHeight="1" s="99">
      <c r="A92" s="137">
        <f>Wording_Ranks!A74</f>
        <v/>
      </c>
      <c r="B92" s="124">
        <f>Wording_Ranks!B74</f>
        <v/>
      </c>
      <c r="C92" s="149">
        <f>IFERROR(INDEX($C$9:$C$14,MATCH(Wording_Ranks!F74,$B$9:$B$14,0)),0)</f>
        <v/>
      </c>
      <c r="D92" s="149">
        <f>IFERROR(INDEX($C$9:$C$14,MATCH(Wording_Ranks!H74,$B$9:$B$14,0)),0)</f>
        <v/>
      </c>
      <c r="E92" s="149">
        <f>IFERROR(INDEX($C$9:$C$14,MATCH(Wording_Ranks!J74,$B$9:$B$14,0)),0)</f>
        <v/>
      </c>
      <c r="F92" s="149">
        <f>IFERROR(INDEX($C$9:$C$14,MATCH(Wording_Ranks!M74,$B$9:$B$14,0)),0)</f>
        <v/>
      </c>
      <c r="G92" s="149">
        <f>IFERROR(INDEX($C$9:$C$14,MATCH(Wording_Ranks!O74,$B$9:$B$14,0)),0)</f>
        <v/>
      </c>
    </row>
    <row r="93" ht="15" customHeight="1" s="99">
      <c r="A93" s="137">
        <f>Wording_Ranks!A75</f>
        <v/>
      </c>
      <c r="B93" s="124">
        <f>Wording_Ranks!B75</f>
        <v/>
      </c>
      <c r="C93" s="149">
        <f>IFERROR(INDEX($C$9:$C$14,MATCH(Wording_Ranks!F75,$B$9:$B$14,0)),0)</f>
        <v/>
      </c>
      <c r="D93" s="149">
        <f>IFERROR(INDEX($C$9:$C$14,MATCH(Wording_Ranks!H75,$B$9:$B$14,0)),0)</f>
        <v/>
      </c>
      <c r="E93" s="149">
        <f>IFERROR(INDEX($C$9:$C$14,MATCH(Wording_Ranks!J75,$B$9:$B$14,0)),0)</f>
        <v/>
      </c>
      <c r="F93" s="149">
        <f>IFERROR(INDEX($C$9:$C$14,MATCH(Wording_Ranks!M75,$B$9:$B$14,0)),0)</f>
        <v/>
      </c>
      <c r="G93" s="149">
        <f>IFERROR(INDEX($C$9:$C$14,MATCH(Wording_Ranks!O75,$B$9:$B$14,0)),0)</f>
        <v/>
      </c>
    </row>
    <row r="94" ht="15" customHeight="1" s="99">
      <c r="A94" s="137">
        <f>Wording_Ranks!A76</f>
        <v/>
      </c>
      <c r="B94" s="124">
        <f>Wording_Ranks!B76</f>
        <v/>
      </c>
      <c r="C94" s="149">
        <f>IFERROR(INDEX($C$9:$C$14,MATCH(Wording_Ranks!F76,$B$9:$B$14,0)),0)</f>
        <v/>
      </c>
      <c r="D94" s="149">
        <f>IFERROR(INDEX($C$9:$C$14,MATCH(Wording_Ranks!H76,$B$9:$B$14,0)),0)</f>
        <v/>
      </c>
      <c r="E94" s="149">
        <f>IFERROR(INDEX($C$9:$C$14,MATCH(Wording_Ranks!J76,$B$9:$B$14,0)),0)</f>
        <v/>
      </c>
      <c r="F94" s="149">
        <f>IFERROR(INDEX($C$9:$C$14,MATCH(Wording_Ranks!M76,$B$9:$B$14,0)),0)</f>
        <v/>
      </c>
      <c r="G94" s="149">
        <f>IFERROR(INDEX($C$9:$C$14,MATCH(Wording_Ranks!O76,$B$9:$B$14,0)),0)</f>
        <v/>
      </c>
    </row>
    <row r="95" ht="15" customHeight="1" s="99">
      <c r="A95" s="137">
        <f>Wording_Ranks!A77</f>
        <v/>
      </c>
      <c r="B95" s="124">
        <f>Wording_Ranks!B77</f>
        <v/>
      </c>
      <c r="C95" s="149">
        <f>IFERROR(INDEX($C$9:$C$14,MATCH(Wording_Ranks!F77,$B$9:$B$14,0)),0)</f>
        <v/>
      </c>
      <c r="D95" s="149">
        <f>IFERROR(INDEX($C$9:$C$14,MATCH(Wording_Ranks!H77,$B$9:$B$14,0)),0)</f>
        <v/>
      </c>
      <c r="E95" s="149">
        <f>IFERROR(INDEX($C$9:$C$14,MATCH(Wording_Ranks!J77,$B$9:$B$14,0)),0)</f>
        <v/>
      </c>
      <c r="F95" s="149">
        <f>IFERROR(INDEX($C$9:$C$14,MATCH(Wording_Ranks!M77,$B$9:$B$14,0)),0)</f>
        <v/>
      </c>
      <c r="G95" s="149">
        <f>IFERROR(INDEX($C$9:$C$14,MATCH(Wording_Ranks!O77,$B$9:$B$14,0)),0)</f>
        <v/>
      </c>
    </row>
    <row r="96" ht="15" customHeight="1" s="99">
      <c r="A96" s="137">
        <f>Wording_Ranks!A78</f>
        <v/>
      </c>
      <c r="B96" s="124">
        <f>Wording_Ranks!B78</f>
        <v/>
      </c>
      <c r="C96" s="149">
        <f>IFERROR(INDEX($C$9:$C$14,MATCH(Wording_Ranks!F78,$B$9:$B$14,0)),0)</f>
        <v/>
      </c>
      <c r="D96" s="149">
        <f>IFERROR(INDEX($C$9:$C$14,MATCH(Wording_Ranks!H78,$B$9:$B$14,0)),0)</f>
        <v/>
      </c>
      <c r="E96" s="149">
        <f>IFERROR(INDEX($C$9:$C$14,MATCH(Wording_Ranks!J78,$B$9:$B$14,0)),0)</f>
        <v/>
      </c>
      <c r="F96" s="149">
        <f>IFERROR(INDEX($C$9:$C$14,MATCH(Wording_Ranks!M78,$B$9:$B$14,0)),0)</f>
        <v/>
      </c>
      <c r="G96" s="149">
        <f>IFERROR(INDEX($C$9:$C$14,MATCH(Wording_Ranks!O78,$B$9:$B$14,0)),0)</f>
        <v/>
      </c>
    </row>
    <row r="97" ht="15" customHeight="1" s="99">
      <c r="A97" s="137">
        <f>Wording_Ranks!A79</f>
        <v/>
      </c>
      <c r="B97" s="124">
        <f>Wording_Ranks!B79</f>
        <v/>
      </c>
      <c r="C97" s="149">
        <f>IFERROR(INDEX($C$9:$C$14,MATCH(Wording_Ranks!F79,$B$9:$B$14,0)),0)</f>
        <v/>
      </c>
      <c r="D97" s="149">
        <f>IFERROR(INDEX($C$9:$C$14,MATCH(Wording_Ranks!H79,$B$9:$B$14,0)),0)</f>
        <v/>
      </c>
      <c r="E97" s="149">
        <f>IFERROR(INDEX($C$9:$C$14,MATCH(Wording_Ranks!J79,$B$9:$B$14,0)),0)</f>
        <v/>
      </c>
      <c r="F97" s="149">
        <f>IFERROR(INDEX($C$9:$C$14,MATCH(Wording_Ranks!M79,$B$9:$B$14,0)),0)</f>
        <v/>
      </c>
      <c r="G97" s="149">
        <f>IFERROR(INDEX($C$9:$C$14,MATCH(Wording_Ranks!O79,$B$9:$B$14,0)),0)</f>
        <v/>
      </c>
    </row>
    <row r="98" ht="15" customHeight="1" s="99">
      <c r="A98" s="137">
        <f>Wording_Ranks!A80</f>
        <v/>
      </c>
      <c r="B98" s="124">
        <f>Wording_Ranks!B80</f>
        <v/>
      </c>
      <c r="C98" s="149">
        <f>IFERROR(INDEX($C$9:$C$14,MATCH(Wording_Ranks!F80,$B$9:$B$14,0)),0)</f>
        <v/>
      </c>
      <c r="D98" s="149">
        <f>IFERROR(INDEX($C$9:$C$14,MATCH(Wording_Ranks!H80,$B$9:$B$14,0)),0)</f>
        <v/>
      </c>
      <c r="E98" s="149">
        <f>IFERROR(INDEX($C$9:$C$14,MATCH(Wording_Ranks!J80,$B$9:$B$14,0)),0)</f>
        <v/>
      </c>
      <c r="F98" s="149">
        <f>IFERROR(INDEX($C$9:$C$14,MATCH(Wording_Ranks!M80,$B$9:$B$14,0)),0)</f>
        <v/>
      </c>
      <c r="G98" s="149">
        <f>IFERROR(INDEX($C$9:$C$14,MATCH(Wording_Ranks!O80,$B$9:$B$14,0)),0)</f>
        <v/>
      </c>
    </row>
    <row r="99" ht="15" customHeight="1" s="99">
      <c r="A99" s="137">
        <f>Wording_Ranks!A81</f>
        <v/>
      </c>
      <c r="B99" s="124">
        <f>Wording_Ranks!B81</f>
        <v/>
      </c>
      <c r="C99" s="149">
        <f>IFERROR(INDEX($C$9:$C$14,MATCH(Wording_Ranks!F81,$B$9:$B$14,0)),0)</f>
        <v/>
      </c>
      <c r="D99" s="149">
        <f>IFERROR(INDEX($C$9:$C$14,MATCH(Wording_Ranks!H81,$B$9:$B$14,0)),0)</f>
        <v/>
      </c>
      <c r="E99" s="149">
        <f>IFERROR(INDEX($C$9:$C$14,MATCH(Wording_Ranks!J81,$B$9:$B$14,0)),0)</f>
        <v/>
      </c>
      <c r="F99" s="149">
        <f>IFERROR(INDEX($C$9:$C$14,MATCH(Wording_Ranks!M81,$B$9:$B$14,0)),0)</f>
        <v/>
      </c>
      <c r="G99" s="149">
        <f>IFERROR(INDEX($C$9:$C$14,MATCH(Wording_Ranks!O81,$B$9:$B$14,0)),0)</f>
        <v/>
      </c>
    </row>
    <row r="100" ht="15" customHeight="1" s="99">
      <c r="A100" s="137">
        <f>Wording_Ranks!A82</f>
        <v/>
      </c>
      <c r="B100" s="124">
        <f>Wording_Ranks!B82</f>
        <v/>
      </c>
      <c r="C100" s="149">
        <f>IFERROR(INDEX($C$9:$C$14,MATCH(Wording_Ranks!F82,$B$9:$B$14,0)),0)</f>
        <v/>
      </c>
      <c r="D100" s="149">
        <f>IFERROR(INDEX($C$9:$C$14,MATCH(Wording_Ranks!H82,$B$9:$B$14,0)),0)</f>
        <v/>
      </c>
      <c r="E100" s="149">
        <f>IFERROR(INDEX($C$9:$C$14,MATCH(Wording_Ranks!J82,$B$9:$B$14,0)),0)</f>
        <v/>
      </c>
      <c r="F100" s="149">
        <f>IFERROR(INDEX($C$9:$C$14,MATCH(Wording_Ranks!M82,$B$9:$B$14,0)),0)</f>
        <v/>
      </c>
      <c r="G100" s="149">
        <f>IFERROR(INDEX($C$9:$C$14,MATCH(Wording_Ranks!O82,$B$9:$B$14,0)),0)</f>
        <v/>
      </c>
    </row>
    <row r="101" ht="15" customHeight="1" s="99">
      <c r="A101" s="137">
        <f>Wording_Ranks!A83</f>
        <v/>
      </c>
      <c r="B101" s="124">
        <f>Wording_Ranks!B83</f>
        <v/>
      </c>
      <c r="C101" s="149">
        <f>IFERROR(INDEX($C$9:$C$14,MATCH(Wording_Ranks!F83,$B$9:$B$14,0)),0)</f>
        <v/>
      </c>
      <c r="D101" s="149">
        <f>IFERROR(INDEX($C$9:$C$14,MATCH(Wording_Ranks!H83,$B$9:$B$14,0)),0)</f>
        <v/>
      </c>
      <c r="E101" s="149">
        <f>IFERROR(INDEX($C$9:$C$14,MATCH(Wording_Ranks!J83,$B$9:$B$14,0)),0)</f>
        <v/>
      </c>
      <c r="F101" s="149">
        <f>IFERROR(INDEX($C$9:$C$14,MATCH(Wording_Ranks!M83,$B$9:$B$14,0)),0)</f>
        <v/>
      </c>
      <c r="G101" s="149">
        <f>IFERROR(INDEX($C$9:$C$14,MATCH(Wording_Ranks!O83,$B$9:$B$14,0)),0)</f>
        <v/>
      </c>
    </row>
    <row r="102" ht="15" customHeight="1" s="99">
      <c r="A102" s="137">
        <f>Wording_Ranks!A84</f>
        <v/>
      </c>
      <c r="B102" s="124">
        <f>Wording_Ranks!B84</f>
        <v/>
      </c>
      <c r="C102" s="149">
        <f>IFERROR(INDEX($C$9:$C$14,MATCH(Wording_Ranks!F84,$B$9:$B$14,0)),0)</f>
        <v/>
      </c>
      <c r="D102" s="149">
        <f>IFERROR(INDEX($C$9:$C$14,MATCH(Wording_Ranks!H84,$B$9:$B$14,0)),0)</f>
        <v/>
      </c>
      <c r="E102" s="149">
        <f>IFERROR(INDEX($C$9:$C$14,MATCH(Wording_Ranks!J84,$B$9:$B$14,0)),0)</f>
        <v/>
      </c>
      <c r="F102" s="149">
        <f>IFERROR(INDEX($C$9:$C$14,MATCH(Wording_Ranks!M84,$B$9:$B$14,0)),0)</f>
        <v/>
      </c>
      <c r="G102" s="149">
        <f>IFERROR(INDEX($C$9:$C$14,MATCH(Wording_Ranks!O84,$B$9:$B$14,0)),0)</f>
        <v/>
      </c>
    </row>
    <row r="103" ht="15" customHeight="1" s="99">
      <c r="A103" s="137">
        <f>Wording_Ranks!A85</f>
        <v/>
      </c>
      <c r="B103" s="124">
        <f>Wording_Ranks!B85</f>
        <v/>
      </c>
      <c r="C103" s="149">
        <f>IFERROR(INDEX($C$9:$C$14,MATCH(Wording_Ranks!F85,$B$9:$B$14,0)),0)</f>
        <v/>
      </c>
      <c r="D103" s="149">
        <f>IFERROR(INDEX($C$9:$C$14,MATCH(Wording_Ranks!H85,$B$9:$B$14,0)),0)</f>
        <v/>
      </c>
      <c r="E103" s="149">
        <f>IFERROR(INDEX($C$9:$C$14,MATCH(Wording_Ranks!J85,$B$9:$B$14,0)),0)</f>
        <v/>
      </c>
      <c r="F103" s="149">
        <f>IFERROR(INDEX($C$9:$C$14,MATCH(Wording_Ranks!M85,$B$9:$B$14,0)),0)</f>
        <v/>
      </c>
      <c r="G103" s="149">
        <f>IFERROR(INDEX($C$9:$C$14,MATCH(Wording_Ranks!O85,$B$9:$B$14,0)),0)</f>
        <v/>
      </c>
    </row>
    <row r="104" ht="15" customHeight="1" s="99">
      <c r="A104" s="137">
        <f>Wording_Ranks!A86</f>
        <v/>
      </c>
      <c r="B104" s="124">
        <f>Wording_Ranks!B86</f>
        <v/>
      </c>
      <c r="C104" s="149">
        <f>IFERROR(INDEX($C$9:$C$14,MATCH(Wording_Ranks!F86,$B$9:$B$14,0)),0)</f>
        <v/>
      </c>
      <c r="D104" s="149">
        <f>IFERROR(INDEX($C$9:$C$14,MATCH(Wording_Ranks!H86,$B$9:$B$14,0)),0)</f>
        <v/>
      </c>
      <c r="E104" s="149">
        <f>IFERROR(INDEX($C$9:$C$14,MATCH(Wording_Ranks!J86,$B$9:$B$14,0)),0)</f>
        <v/>
      </c>
      <c r="F104" s="149">
        <f>IFERROR(INDEX($C$9:$C$14,MATCH(Wording_Ranks!M86,$B$9:$B$14,0)),0)</f>
        <v/>
      </c>
      <c r="G104" s="149">
        <f>IFERROR(INDEX($C$9:$C$14,MATCH(Wording_Ranks!O86,$B$9:$B$14,0)),0)</f>
        <v/>
      </c>
    </row>
    <row r="105" ht="15" customHeight="1" s="99">
      <c r="A105" s="137">
        <f>Wording_Ranks!A87</f>
        <v/>
      </c>
      <c r="B105" s="124">
        <f>Wording_Ranks!B87</f>
        <v/>
      </c>
      <c r="C105" s="149">
        <f>IFERROR(INDEX($C$9:$C$14,MATCH(Wording_Ranks!F87,$B$9:$B$14,0)),0)</f>
        <v/>
      </c>
      <c r="D105" s="149">
        <f>IFERROR(INDEX($C$9:$C$14,MATCH(Wording_Ranks!H87,$B$9:$B$14,0)),0)</f>
        <v/>
      </c>
      <c r="E105" s="149">
        <f>IFERROR(INDEX($C$9:$C$14,MATCH(Wording_Ranks!J87,$B$9:$B$14,0)),0)</f>
        <v/>
      </c>
      <c r="F105" s="149">
        <f>IFERROR(INDEX($C$9:$C$14,MATCH(Wording_Ranks!M87,$B$9:$B$14,0)),0)</f>
        <v/>
      </c>
      <c r="G105" s="149">
        <f>IFERROR(INDEX($C$9:$C$14,MATCH(Wording_Ranks!O87,$B$9:$B$14,0)),0)</f>
        <v/>
      </c>
    </row>
    <row r="106" ht="15" customHeight="1" s="99">
      <c r="A106" s="137">
        <f>Wording_Ranks!A88</f>
        <v/>
      </c>
      <c r="B106" s="124">
        <f>Wording_Ranks!B88</f>
        <v/>
      </c>
      <c r="C106" s="149">
        <f>IFERROR(INDEX($C$9:$C$14,MATCH(Wording_Ranks!F88,$B$9:$B$14,0)),0)</f>
        <v/>
      </c>
      <c r="D106" s="149">
        <f>IFERROR(INDEX($C$9:$C$14,MATCH(Wording_Ranks!H88,$B$9:$B$14,0)),0)</f>
        <v/>
      </c>
      <c r="E106" s="149">
        <f>IFERROR(INDEX($C$9:$C$14,MATCH(Wording_Ranks!J88,$B$9:$B$14,0)),0)</f>
        <v/>
      </c>
      <c r="F106" s="149">
        <f>IFERROR(INDEX($C$9:$C$14,MATCH(Wording_Ranks!M88,$B$9:$B$14,0)),0)</f>
        <v/>
      </c>
      <c r="G106" s="149">
        <f>IFERROR(INDEX($C$9:$C$14,MATCH(Wording_Ranks!O88,$B$9:$B$14,0)),0)</f>
        <v/>
      </c>
    </row>
    <row r="107" ht="15" customHeight="1" s="99">
      <c r="A107" s="137">
        <f>Wording_Ranks!A89</f>
        <v/>
      </c>
      <c r="B107" s="124">
        <f>Wording_Ranks!B89</f>
        <v/>
      </c>
      <c r="C107" s="149">
        <f>IFERROR(INDEX($C$9:$C$14,MATCH(Wording_Ranks!F89,$B$9:$B$14,0)),0)</f>
        <v/>
      </c>
      <c r="D107" s="149">
        <f>IFERROR(INDEX($C$9:$C$14,MATCH(Wording_Ranks!H89,$B$9:$B$14,0)),0)</f>
        <v/>
      </c>
      <c r="E107" s="149">
        <f>IFERROR(INDEX($C$9:$C$14,MATCH(Wording_Ranks!J89,$B$9:$B$14,0)),0)</f>
        <v/>
      </c>
      <c r="F107" s="149">
        <f>IFERROR(INDEX($C$9:$C$14,MATCH(Wording_Ranks!M89,$B$9:$B$14,0)),0)</f>
        <v/>
      </c>
      <c r="G107" s="149">
        <f>IFERROR(INDEX($C$9:$C$14,MATCH(Wording_Ranks!O89,$B$9:$B$14,0)),0)</f>
        <v/>
      </c>
    </row>
    <row r="108" ht="15" customHeight="1" s="99">
      <c r="A108" s="137">
        <f>Wording_Ranks!A90</f>
        <v/>
      </c>
      <c r="B108" s="124">
        <f>Wording_Ranks!B90</f>
        <v/>
      </c>
      <c r="C108" s="149">
        <f>IFERROR(INDEX($C$9:$C$14,MATCH(Wording_Ranks!F90,$B$9:$B$14,0)),0)</f>
        <v/>
      </c>
      <c r="D108" s="149">
        <f>IFERROR(INDEX($C$9:$C$14,MATCH(Wording_Ranks!H90,$B$9:$B$14,0)),0)</f>
        <v/>
      </c>
      <c r="E108" s="149">
        <f>IFERROR(INDEX($C$9:$C$14,MATCH(Wording_Ranks!J90,$B$9:$B$14,0)),0)</f>
        <v/>
      </c>
      <c r="F108" s="149">
        <f>IFERROR(INDEX($C$9:$C$14,MATCH(Wording_Ranks!M90,$B$9:$B$14,0)),0)</f>
        <v/>
      </c>
      <c r="G108" s="149">
        <f>IFERROR(INDEX($C$9:$C$14,MATCH(Wording_Ranks!O90,$B$9:$B$14,0)),0)</f>
        <v/>
      </c>
    </row>
    <row r="109" ht="15" customHeight="1" s="99">
      <c r="A109" s="137">
        <f>Wording_Ranks!A91</f>
        <v/>
      </c>
      <c r="B109" s="124">
        <f>Wording_Ranks!B91</f>
        <v/>
      </c>
      <c r="C109" s="149">
        <f>IFERROR(INDEX($C$9:$C$14,MATCH(Wording_Ranks!F91,$B$9:$B$14,0)),0)</f>
        <v/>
      </c>
      <c r="D109" s="149">
        <f>IFERROR(INDEX($C$9:$C$14,MATCH(Wording_Ranks!H91,$B$9:$B$14,0)),0)</f>
        <v/>
      </c>
      <c r="E109" s="149">
        <f>IFERROR(INDEX($C$9:$C$14,MATCH(Wording_Ranks!J91,$B$9:$B$14,0)),0)</f>
        <v/>
      </c>
      <c r="F109" s="149">
        <f>IFERROR(INDEX($C$9:$C$14,MATCH(Wording_Ranks!M91,$B$9:$B$14,0)),0)</f>
        <v/>
      </c>
      <c r="G109" s="149">
        <f>IFERROR(INDEX($C$9:$C$14,MATCH(Wording_Ranks!O91,$B$9:$B$14,0)),0)</f>
        <v/>
      </c>
    </row>
    <row r="110" ht="15" customHeight="1" s="99">
      <c r="A110" s="137">
        <f>Wording_Ranks!A92</f>
        <v/>
      </c>
      <c r="B110" s="124">
        <f>Wording_Ranks!B92</f>
        <v/>
      </c>
      <c r="C110" s="149">
        <f>IFERROR(INDEX($C$9:$C$14,MATCH(Wording_Ranks!F92,$B$9:$B$14,0)),0)</f>
        <v/>
      </c>
      <c r="D110" s="149">
        <f>IFERROR(INDEX($C$9:$C$14,MATCH(Wording_Ranks!H92,$B$9:$B$14,0)),0)</f>
        <v/>
      </c>
      <c r="E110" s="149">
        <f>IFERROR(INDEX($C$9:$C$14,MATCH(Wording_Ranks!J92,$B$9:$B$14,0)),0)</f>
        <v/>
      </c>
      <c r="F110" s="149">
        <f>IFERROR(INDEX($C$9:$C$14,MATCH(Wording_Ranks!M92,$B$9:$B$14,0)),0)</f>
        <v/>
      </c>
      <c r="G110" s="149">
        <f>IFERROR(INDEX($C$9:$C$14,MATCH(Wording_Ranks!O92,$B$9:$B$14,0)),0)</f>
        <v/>
      </c>
    </row>
    <row r="111" ht="15" customHeight="1" s="99">
      <c r="A111" s="137">
        <f>Wording_Ranks!A93</f>
        <v/>
      </c>
      <c r="B111" s="124">
        <f>Wording_Ranks!B93</f>
        <v/>
      </c>
      <c r="C111" s="149">
        <f>IFERROR(INDEX($C$9:$C$14,MATCH(Wording_Ranks!F93,$B$9:$B$14,0)),0)</f>
        <v/>
      </c>
      <c r="D111" s="149">
        <f>IFERROR(INDEX($C$9:$C$14,MATCH(Wording_Ranks!H93,$B$9:$B$14,0)),0)</f>
        <v/>
      </c>
      <c r="E111" s="149">
        <f>IFERROR(INDEX($C$9:$C$14,MATCH(Wording_Ranks!J93,$B$9:$B$14,0)),0)</f>
        <v/>
      </c>
      <c r="F111" s="149">
        <f>IFERROR(INDEX($C$9:$C$14,MATCH(Wording_Ranks!M93,$B$9:$B$14,0)),0)</f>
        <v/>
      </c>
      <c r="G111" s="149">
        <f>IFERROR(INDEX($C$9:$C$14,MATCH(Wording_Ranks!O93,$B$9:$B$14,0)),0)</f>
        <v/>
      </c>
    </row>
    <row r="112" ht="15" customHeight="1" s="99">
      <c r="A112" s="137">
        <f>Wording_Ranks!A94</f>
        <v/>
      </c>
      <c r="B112" s="124">
        <f>Wording_Ranks!B94</f>
        <v/>
      </c>
      <c r="C112" s="149">
        <f>IFERROR(INDEX($C$9:$C$14,MATCH(Wording_Ranks!F94,$B$9:$B$14,0)),0)</f>
        <v/>
      </c>
      <c r="D112" s="149">
        <f>IFERROR(INDEX($C$9:$C$14,MATCH(Wording_Ranks!H94,$B$9:$B$14,0)),0)</f>
        <v/>
      </c>
      <c r="E112" s="149">
        <f>IFERROR(INDEX($C$9:$C$14,MATCH(Wording_Ranks!J94,$B$9:$B$14,0)),0)</f>
        <v/>
      </c>
      <c r="F112" s="149">
        <f>IFERROR(INDEX($C$9:$C$14,MATCH(Wording_Ranks!M94,$B$9:$B$14,0)),0)</f>
        <v/>
      </c>
      <c r="G112" s="149">
        <f>IFERROR(INDEX($C$9:$C$14,MATCH(Wording_Ranks!O94,$B$9:$B$14,0)),0)</f>
        <v/>
      </c>
    </row>
    <row r="113" ht="15" customHeight="1" s="99">
      <c r="A113" s="137">
        <f>Wording_Ranks!A95</f>
        <v/>
      </c>
      <c r="B113" s="124">
        <f>Wording_Ranks!B95</f>
        <v/>
      </c>
      <c r="C113" s="149">
        <f>IFERROR(INDEX($C$9:$C$14,MATCH(Wording_Ranks!F95,$B$9:$B$14,0)),0)</f>
        <v/>
      </c>
      <c r="D113" s="149">
        <f>IFERROR(INDEX($C$9:$C$14,MATCH(Wording_Ranks!H95,$B$9:$B$14,0)),0)</f>
        <v/>
      </c>
      <c r="E113" s="149">
        <f>IFERROR(INDEX($C$9:$C$14,MATCH(Wording_Ranks!J95,$B$9:$B$14,0)),0)</f>
        <v/>
      </c>
      <c r="F113" s="149">
        <f>IFERROR(INDEX($C$9:$C$14,MATCH(Wording_Ranks!M95,$B$9:$B$14,0)),0)</f>
        <v/>
      </c>
      <c r="G113" s="149">
        <f>IFERROR(INDEX($C$9:$C$14,MATCH(Wording_Ranks!O95,$B$9:$B$14,0)),0)</f>
        <v/>
      </c>
    </row>
    <row r="114" ht="15" customHeight="1" s="99">
      <c r="A114" s="137">
        <f>Wording_Ranks!A96</f>
        <v/>
      </c>
      <c r="B114" s="124">
        <f>Wording_Ranks!B96</f>
        <v/>
      </c>
      <c r="C114" s="149">
        <f>IFERROR(INDEX($C$9:$C$14,MATCH(Wording_Ranks!F96,$B$9:$B$14,0)),0)</f>
        <v/>
      </c>
      <c r="D114" s="149">
        <f>IFERROR(INDEX($C$9:$C$14,MATCH(Wording_Ranks!H96,$B$9:$B$14,0)),0)</f>
        <v/>
      </c>
      <c r="E114" s="149">
        <f>IFERROR(INDEX($C$9:$C$14,MATCH(Wording_Ranks!J96,$B$9:$B$14,0)),0)</f>
        <v/>
      </c>
      <c r="F114" s="149">
        <f>IFERROR(INDEX($C$9:$C$14,MATCH(Wording_Ranks!M96,$B$9:$B$14,0)),0)</f>
        <v/>
      </c>
      <c r="G114" s="149">
        <f>IFERROR(INDEX($C$9:$C$14,MATCH(Wording_Ranks!O96,$B$9:$B$14,0)),0)</f>
        <v/>
      </c>
    </row>
    <row r="115" ht="15" customHeight="1" s="99">
      <c r="A115" s="137">
        <f>Wording_Ranks!A97</f>
        <v/>
      </c>
      <c r="B115" s="124">
        <f>Wording_Ranks!B97</f>
        <v/>
      </c>
      <c r="C115" s="149">
        <f>IFERROR(INDEX($C$9:$C$14,MATCH(Wording_Ranks!F97,$B$9:$B$14,0)),0)</f>
        <v/>
      </c>
      <c r="D115" s="149">
        <f>IFERROR(INDEX($C$9:$C$14,MATCH(Wording_Ranks!H97,$B$9:$B$14,0)),0)</f>
        <v/>
      </c>
      <c r="E115" s="149">
        <f>IFERROR(INDEX($C$9:$C$14,MATCH(Wording_Ranks!J97,$B$9:$B$14,0)),0)</f>
        <v/>
      </c>
      <c r="F115" s="149">
        <f>IFERROR(INDEX($C$9:$C$14,MATCH(Wording_Ranks!M97,$B$9:$B$14,0)),0)</f>
        <v/>
      </c>
      <c r="G115" s="149">
        <f>IFERROR(INDEX($C$9:$C$14,MATCH(Wording_Ranks!O97,$B$9:$B$14,0)),0)</f>
        <v/>
      </c>
    </row>
    <row r="116" ht="15" customHeight="1" s="99">
      <c r="A116" s="137">
        <f>Wording_Ranks!A98</f>
        <v/>
      </c>
      <c r="B116" s="124">
        <f>Wording_Ranks!B98</f>
        <v/>
      </c>
      <c r="C116" s="149">
        <f>IFERROR(INDEX($C$9:$C$14,MATCH(Wording_Ranks!F98,$B$9:$B$14,0)),0)</f>
        <v/>
      </c>
      <c r="D116" s="149">
        <f>IFERROR(INDEX($C$9:$C$14,MATCH(Wording_Ranks!H98,$B$9:$B$14,0)),0)</f>
        <v/>
      </c>
      <c r="E116" s="149">
        <f>IFERROR(INDEX($C$9:$C$14,MATCH(Wording_Ranks!J98,$B$9:$B$14,0)),0)</f>
        <v/>
      </c>
      <c r="F116" s="149">
        <f>IFERROR(INDEX($C$9:$C$14,MATCH(Wording_Ranks!M98,$B$9:$B$14,0)),0)</f>
        <v/>
      </c>
      <c r="G116" s="149">
        <f>IFERROR(INDEX($C$9:$C$14,MATCH(Wording_Ranks!O98,$B$9:$B$14,0)),0)</f>
        <v/>
      </c>
    </row>
    <row r="117" ht="15" customHeight="1" s="99">
      <c r="A117" s="137">
        <f>Wording_Ranks!A99</f>
        <v/>
      </c>
      <c r="B117" s="124">
        <f>Wording_Ranks!B99</f>
        <v/>
      </c>
      <c r="C117" s="149">
        <f>IFERROR(INDEX($C$9:$C$14,MATCH(Wording_Ranks!F99,$B$9:$B$14,0)),0)</f>
        <v/>
      </c>
      <c r="D117" s="149">
        <f>IFERROR(INDEX($C$9:$C$14,MATCH(Wording_Ranks!H99,$B$9:$B$14,0)),0)</f>
        <v/>
      </c>
      <c r="E117" s="149">
        <f>IFERROR(INDEX($C$9:$C$14,MATCH(Wording_Ranks!J99,$B$9:$B$14,0)),0)</f>
        <v/>
      </c>
      <c r="F117" s="149">
        <f>IFERROR(INDEX($C$9:$C$14,MATCH(Wording_Ranks!M99,$B$9:$B$14,0)),0)</f>
        <v/>
      </c>
      <c r="G117" s="149">
        <f>IFERROR(INDEX($C$9:$C$14,MATCH(Wording_Ranks!O99,$B$9:$B$14,0)),0)</f>
        <v/>
      </c>
    </row>
    <row r="118" ht="15" customHeight="1" s="99">
      <c r="A118" s="137">
        <f>Wording_Ranks!A100</f>
        <v/>
      </c>
      <c r="B118" s="124">
        <f>Wording_Ranks!B100</f>
        <v/>
      </c>
      <c r="C118" s="149">
        <f>IFERROR(INDEX($C$9:$C$14,MATCH(Wording_Ranks!F100,$B$9:$B$14,0)),0)</f>
        <v/>
      </c>
      <c r="D118" s="149">
        <f>IFERROR(INDEX($C$9:$C$14,MATCH(Wording_Ranks!H100,$B$9:$B$14,0)),0)</f>
        <v/>
      </c>
      <c r="E118" s="149">
        <f>IFERROR(INDEX($C$9:$C$14,MATCH(Wording_Ranks!J100,$B$9:$B$14,0)),0)</f>
        <v/>
      </c>
      <c r="F118" s="149">
        <f>IFERROR(INDEX($C$9:$C$14,MATCH(Wording_Ranks!M100,$B$9:$B$14,0)),0)</f>
        <v/>
      </c>
      <c r="G118" s="149">
        <f>IFERROR(INDEX($C$9:$C$14,MATCH(Wording_Ranks!O100,$B$9:$B$14,0)),0)</f>
        <v/>
      </c>
    </row>
    <row r="119" ht="15" customHeight="1" s="99">
      <c r="A119" s="137">
        <f>Wording_Ranks!A101</f>
        <v/>
      </c>
      <c r="B119" s="124">
        <f>Wording_Ranks!B101</f>
        <v/>
      </c>
      <c r="C119" s="149">
        <f>IFERROR(INDEX($C$9:$C$14,MATCH(Wording_Ranks!F101,$B$9:$B$14,0)),0)</f>
        <v/>
      </c>
      <c r="D119" s="149">
        <f>IFERROR(INDEX($C$9:$C$14,MATCH(Wording_Ranks!H101,$B$9:$B$14,0)),0)</f>
        <v/>
      </c>
      <c r="E119" s="149">
        <f>IFERROR(INDEX($C$9:$C$14,MATCH(Wording_Ranks!J101,$B$9:$B$14,0)),0)</f>
        <v/>
      </c>
      <c r="F119" s="149">
        <f>IFERROR(INDEX($C$9:$C$14,MATCH(Wording_Ranks!M101,$B$9:$B$14,0)),0)</f>
        <v/>
      </c>
      <c r="G119" s="149">
        <f>IFERROR(INDEX($C$9:$C$14,MATCH(Wording_Ranks!O101,$B$9:$B$14,0)),0)</f>
        <v/>
      </c>
    </row>
    <row r="120" ht="15" customHeight="1" s="99">
      <c r="A120" s="137">
        <f>Wording_Ranks!A102</f>
        <v/>
      </c>
      <c r="B120" s="124">
        <f>Wording_Ranks!B102</f>
        <v/>
      </c>
      <c r="C120" s="149">
        <f>IFERROR(INDEX($C$9:$C$14,MATCH(Wording_Ranks!F102,$B$9:$B$14,0)),0)</f>
        <v/>
      </c>
      <c r="D120" s="149">
        <f>IFERROR(INDEX($C$9:$C$14,MATCH(Wording_Ranks!H102,$B$9:$B$14,0)),0)</f>
        <v/>
      </c>
      <c r="E120" s="149">
        <f>IFERROR(INDEX($C$9:$C$14,MATCH(Wording_Ranks!J102,$B$9:$B$14,0)),0)</f>
        <v/>
      </c>
      <c r="F120" s="149">
        <f>IFERROR(INDEX($C$9:$C$14,MATCH(Wording_Ranks!M102,$B$9:$B$14,0)),0)</f>
        <v/>
      </c>
      <c r="G120" s="149">
        <f>IFERROR(INDEX($C$9:$C$14,MATCH(Wording_Ranks!O102,$B$9:$B$14,0)),0)</f>
        <v/>
      </c>
    </row>
    <row r="121" ht="15" customHeight="1" s="99">
      <c r="A121" s="137">
        <f>Wording_Ranks!A103</f>
        <v/>
      </c>
      <c r="B121" s="124">
        <f>Wording_Ranks!B103</f>
        <v/>
      </c>
      <c r="C121" s="149">
        <f>IFERROR(INDEX($C$9:$C$14,MATCH(Wording_Ranks!F103,$B$9:$B$14,0)),0)</f>
        <v/>
      </c>
      <c r="D121" s="149">
        <f>IFERROR(INDEX($C$9:$C$14,MATCH(Wording_Ranks!H103,$B$9:$B$14,0)),0)</f>
        <v/>
      </c>
      <c r="E121" s="149">
        <f>IFERROR(INDEX($C$9:$C$14,MATCH(Wording_Ranks!J103,$B$9:$B$14,0)),0)</f>
        <v/>
      </c>
      <c r="F121" s="149">
        <f>IFERROR(INDEX($C$9:$C$14,MATCH(Wording_Ranks!M103,$B$9:$B$14,0)),0)</f>
        <v/>
      </c>
      <c r="G121" s="149">
        <f>IFERROR(INDEX($C$9:$C$14,MATCH(Wording_Ranks!O103,$B$9:$B$14,0)),0)</f>
        <v/>
      </c>
    </row>
    <row r="122" ht="15" customHeight="1" s="99">
      <c r="A122" s="137">
        <f>Wording_Ranks!A104</f>
        <v/>
      </c>
      <c r="B122" s="124">
        <f>Wording_Ranks!B104</f>
        <v/>
      </c>
      <c r="C122" s="149">
        <f>IFERROR(INDEX($C$9:$C$14,MATCH(Wording_Ranks!F104,$B$9:$B$14,0)),0)</f>
        <v/>
      </c>
      <c r="D122" s="149">
        <f>IFERROR(INDEX($C$9:$C$14,MATCH(Wording_Ranks!H104,$B$9:$B$14,0)),0)</f>
        <v/>
      </c>
      <c r="E122" s="149">
        <f>IFERROR(INDEX($C$9:$C$14,MATCH(Wording_Ranks!J104,$B$9:$B$14,0)),0)</f>
        <v/>
      </c>
      <c r="F122" s="149">
        <f>IFERROR(INDEX($C$9:$C$14,MATCH(Wording_Ranks!M104,$B$9:$B$14,0)),0)</f>
        <v/>
      </c>
      <c r="G122" s="149">
        <f>IFERROR(INDEX($C$9:$C$14,MATCH(Wording_Ranks!O104,$B$9:$B$14,0)),0)</f>
        <v/>
      </c>
    </row>
    <row r="123" ht="15" customHeight="1" s="99">
      <c r="A123" s="137">
        <f>Wording_Ranks!A105</f>
        <v/>
      </c>
      <c r="B123" s="124">
        <f>Wording_Ranks!B105</f>
        <v/>
      </c>
      <c r="C123" s="149">
        <f>IFERROR(INDEX($C$9:$C$14,MATCH(Wording_Ranks!F105,$B$9:$B$14,0)),0)</f>
        <v/>
      </c>
      <c r="D123" s="149">
        <f>IFERROR(INDEX($C$9:$C$14,MATCH(Wording_Ranks!H105,$B$9:$B$14,0)),0)</f>
        <v/>
      </c>
      <c r="E123" s="149">
        <f>IFERROR(INDEX($C$9:$C$14,MATCH(Wording_Ranks!J105,$B$9:$B$14,0)),0)</f>
        <v/>
      </c>
      <c r="F123" s="149">
        <f>IFERROR(INDEX($C$9:$C$14,MATCH(Wording_Ranks!M105,$B$9:$B$14,0)),0)</f>
        <v/>
      </c>
      <c r="G123" s="149">
        <f>IFERROR(INDEX($C$9:$C$14,MATCH(Wording_Ranks!O105,$B$9:$B$14,0)),0)</f>
        <v/>
      </c>
    </row>
    <row r="124" ht="15" customHeight="1" s="99">
      <c r="A124" s="137">
        <f>Wording_Ranks!A106</f>
        <v/>
      </c>
      <c r="B124" s="124">
        <f>Wording_Ranks!B106</f>
        <v/>
      </c>
      <c r="C124" s="149">
        <f>IFERROR(INDEX($C$9:$C$14,MATCH(Wording_Ranks!F106,$B$9:$B$14,0)),0)</f>
        <v/>
      </c>
      <c r="D124" s="149">
        <f>IFERROR(INDEX($C$9:$C$14,MATCH(Wording_Ranks!H106,$B$9:$B$14,0)),0)</f>
        <v/>
      </c>
      <c r="E124" s="149">
        <f>IFERROR(INDEX($C$9:$C$14,MATCH(Wording_Ranks!J106,$B$9:$B$14,0)),0)</f>
        <v/>
      </c>
      <c r="F124" s="149">
        <f>IFERROR(INDEX($C$9:$C$14,MATCH(Wording_Ranks!M106,$B$9:$B$14,0)),0)</f>
        <v/>
      </c>
      <c r="G124" s="149">
        <f>IFERROR(INDEX($C$9:$C$14,MATCH(Wording_Ranks!O106,$B$9:$B$14,0)),0)</f>
        <v/>
      </c>
    </row>
    <row r="125" ht="15" customHeight="1" s="99">
      <c r="A125" s="137">
        <f>Wording_Ranks!A107</f>
        <v/>
      </c>
      <c r="B125" s="124">
        <f>Wording_Ranks!B107</f>
        <v/>
      </c>
      <c r="C125" s="149">
        <f>IFERROR(INDEX($C$9:$C$14,MATCH(Wording_Ranks!F107,$B$9:$B$14,0)),0)</f>
        <v/>
      </c>
      <c r="D125" s="149">
        <f>IFERROR(INDEX($C$9:$C$14,MATCH(Wording_Ranks!H107,$B$9:$B$14,0)),0)</f>
        <v/>
      </c>
      <c r="E125" s="149">
        <f>IFERROR(INDEX($C$9:$C$14,MATCH(Wording_Ranks!J107,$B$9:$B$14,0)),0)</f>
        <v/>
      </c>
      <c r="F125" s="149">
        <f>IFERROR(INDEX($C$9:$C$14,MATCH(Wording_Ranks!M107,$B$9:$B$14,0)),0)</f>
        <v/>
      </c>
      <c r="G125" s="149">
        <f>IFERROR(INDEX($C$9:$C$14,MATCH(Wording_Ranks!O107,$B$9:$B$14,0)),0)</f>
        <v/>
      </c>
    </row>
    <row r="126" ht="15" customHeight="1" s="99">
      <c r="A126" s="137">
        <f>Wording_Ranks!A108</f>
        <v/>
      </c>
      <c r="B126" s="124">
        <f>Wording_Ranks!B108</f>
        <v/>
      </c>
      <c r="C126" s="149">
        <f>IFERROR(INDEX($C$9:$C$14,MATCH(Wording_Ranks!F108,$B$9:$B$14,0)),0)</f>
        <v/>
      </c>
      <c r="D126" s="149">
        <f>IFERROR(INDEX($C$9:$C$14,MATCH(Wording_Ranks!H108,$B$9:$B$14,0)),0)</f>
        <v/>
      </c>
      <c r="E126" s="149">
        <f>IFERROR(INDEX($C$9:$C$14,MATCH(Wording_Ranks!J108,$B$9:$B$14,0)),0)</f>
        <v/>
      </c>
      <c r="F126" s="149">
        <f>IFERROR(INDEX($C$9:$C$14,MATCH(Wording_Ranks!M108,$B$9:$B$14,0)),0)</f>
        <v/>
      </c>
      <c r="G126" s="149">
        <f>IFERROR(INDEX($C$9:$C$14,MATCH(Wording_Ranks!O108,$B$9:$B$14,0)),0)</f>
        <v/>
      </c>
    </row>
    <row r="127" ht="15" customHeight="1" s="99">
      <c r="A127" s="137">
        <f>Wording_Ranks!A109</f>
        <v/>
      </c>
      <c r="B127" s="124">
        <f>Wording_Ranks!B109</f>
        <v/>
      </c>
      <c r="C127" s="149">
        <f>IFERROR(INDEX($C$9:$C$14,MATCH(Wording_Ranks!F109,$B$9:$B$14,0)),0)</f>
        <v/>
      </c>
      <c r="D127" s="149">
        <f>IFERROR(INDEX($C$9:$C$14,MATCH(Wording_Ranks!H109,$B$9:$B$14,0)),0)</f>
        <v/>
      </c>
      <c r="E127" s="149">
        <f>IFERROR(INDEX($C$9:$C$14,MATCH(Wording_Ranks!J109,$B$9:$B$14,0)),0)</f>
        <v/>
      </c>
      <c r="F127" s="149">
        <f>IFERROR(INDEX($C$9:$C$14,MATCH(Wording_Ranks!M109,$B$9:$B$14,0)),0)</f>
        <v/>
      </c>
      <c r="G127" s="149">
        <f>IFERROR(INDEX($C$9:$C$14,MATCH(Wording_Ranks!O109,$B$9:$B$14,0)),0)</f>
        <v/>
      </c>
    </row>
    <row r="128" ht="15" customHeight="1" s="99">
      <c r="A128" s="137">
        <f>Wording_Ranks!A110</f>
        <v/>
      </c>
      <c r="B128" s="124">
        <f>Wording_Ranks!B110</f>
        <v/>
      </c>
      <c r="C128" s="149">
        <f>IFERROR(INDEX($C$9:$C$14,MATCH(Wording_Ranks!F110,$B$9:$B$14,0)),0)</f>
        <v/>
      </c>
      <c r="D128" s="149">
        <f>IFERROR(INDEX($C$9:$C$14,MATCH(Wording_Ranks!H110,$B$9:$B$14,0)),0)</f>
        <v/>
      </c>
      <c r="E128" s="149">
        <f>IFERROR(INDEX($C$9:$C$14,MATCH(Wording_Ranks!J110,$B$9:$B$14,0)),0)</f>
        <v/>
      </c>
      <c r="F128" s="149">
        <f>IFERROR(INDEX($C$9:$C$14,MATCH(Wording_Ranks!M110,$B$9:$B$14,0)),0)</f>
        <v/>
      </c>
      <c r="G128" s="149">
        <f>IFERROR(INDEX($C$9:$C$14,MATCH(Wording_Ranks!O110,$B$9:$B$14,0)),0)</f>
        <v/>
      </c>
    </row>
    <row r="129" ht="15" customHeight="1" s="99">
      <c r="A129" s="137">
        <f>Wording_Ranks!A111</f>
        <v/>
      </c>
      <c r="B129" s="124">
        <f>Wording_Ranks!B111</f>
        <v/>
      </c>
      <c r="C129" s="149">
        <f>IFERROR(INDEX($C$9:$C$14,MATCH(Wording_Ranks!F111,$B$9:$B$14,0)),0)</f>
        <v/>
      </c>
      <c r="D129" s="149">
        <f>IFERROR(INDEX($C$9:$C$14,MATCH(Wording_Ranks!H111,$B$9:$B$14,0)),0)</f>
        <v/>
      </c>
      <c r="E129" s="149">
        <f>IFERROR(INDEX($C$9:$C$14,MATCH(Wording_Ranks!J111,$B$9:$B$14,0)),0)</f>
        <v/>
      </c>
      <c r="F129" s="149">
        <f>IFERROR(INDEX($C$9:$C$14,MATCH(Wording_Ranks!M111,$B$9:$B$14,0)),0)</f>
        <v/>
      </c>
      <c r="G129" s="149">
        <f>IFERROR(INDEX($C$9:$C$14,MATCH(Wording_Ranks!O111,$B$9:$B$14,0)),0)</f>
        <v/>
      </c>
    </row>
    <row r="130" ht="15" customHeight="1" s="99">
      <c r="A130" s="137">
        <f>Wording_Ranks!A112</f>
        <v/>
      </c>
      <c r="B130" s="124">
        <f>Wording_Ranks!B112</f>
        <v/>
      </c>
      <c r="C130" s="149">
        <f>IFERROR(INDEX($C$9:$C$14,MATCH(Wording_Ranks!F112,$B$9:$B$14,0)),0)</f>
        <v/>
      </c>
      <c r="D130" s="149">
        <f>IFERROR(INDEX($C$9:$C$14,MATCH(Wording_Ranks!H112,$B$9:$B$14,0)),0)</f>
        <v/>
      </c>
      <c r="E130" s="149">
        <f>IFERROR(INDEX($C$9:$C$14,MATCH(Wording_Ranks!J112,$B$9:$B$14,0)),0)</f>
        <v/>
      </c>
      <c r="F130" s="149">
        <f>IFERROR(INDEX($C$9:$C$14,MATCH(Wording_Ranks!M112,$B$9:$B$14,0)),0)</f>
        <v/>
      </c>
      <c r="G130" s="149">
        <f>IFERROR(INDEX($C$9:$C$14,MATCH(Wording_Ranks!O112,$B$9:$B$14,0)),0)</f>
        <v/>
      </c>
    </row>
    <row r="131" ht="15" customHeight="1" s="99">
      <c r="A131" s="137">
        <f>Wording_Ranks!A113</f>
        <v/>
      </c>
      <c r="B131" s="124">
        <f>Wording_Ranks!B113</f>
        <v/>
      </c>
      <c r="C131" s="149">
        <f>IFERROR(INDEX($C$9:$C$14,MATCH(Wording_Ranks!F113,$B$9:$B$14,0)),0)</f>
        <v/>
      </c>
      <c r="D131" s="149">
        <f>IFERROR(INDEX($C$9:$C$14,MATCH(Wording_Ranks!H113,$B$9:$B$14,0)),0)</f>
        <v/>
      </c>
      <c r="E131" s="149">
        <f>IFERROR(INDEX($C$9:$C$14,MATCH(Wording_Ranks!J113,$B$9:$B$14,0)),0)</f>
        <v/>
      </c>
      <c r="F131" s="149">
        <f>IFERROR(INDEX($C$9:$C$14,MATCH(Wording_Ranks!M113,$B$9:$B$14,0)),0)</f>
        <v/>
      </c>
      <c r="G131" s="149">
        <f>IFERROR(INDEX($C$9:$C$14,MATCH(Wording_Ranks!O113,$B$9:$B$14,0)),0)</f>
        <v/>
      </c>
    </row>
    <row r="132" ht="15" customHeight="1" s="99">
      <c r="A132" s="137">
        <f>Wording_Ranks!A114</f>
        <v/>
      </c>
      <c r="B132" s="124">
        <f>Wording_Ranks!B114</f>
        <v/>
      </c>
      <c r="C132" s="149">
        <f>IFERROR(INDEX($C$9:$C$14,MATCH(Wording_Ranks!F114,$B$9:$B$14,0)),0)</f>
        <v/>
      </c>
      <c r="D132" s="149">
        <f>IFERROR(INDEX($C$9:$C$14,MATCH(Wording_Ranks!H114,$B$9:$B$14,0)),0)</f>
        <v/>
      </c>
      <c r="E132" s="149">
        <f>IFERROR(INDEX($C$9:$C$14,MATCH(Wording_Ranks!J114,$B$9:$B$14,0)),0)</f>
        <v/>
      </c>
      <c r="F132" s="149">
        <f>IFERROR(INDEX($C$9:$C$14,MATCH(Wording_Ranks!M114,$B$9:$B$14,0)),0)</f>
        <v/>
      </c>
      <c r="G132" s="149">
        <f>IFERROR(INDEX($C$9:$C$14,MATCH(Wording_Ranks!O114,$B$9:$B$14,0)),0)</f>
        <v/>
      </c>
    </row>
    <row r="133" ht="15" customHeight="1" s="99">
      <c r="A133" s="137">
        <f>Wording_Ranks!A115</f>
        <v/>
      </c>
      <c r="B133" s="124">
        <f>Wording_Ranks!B115</f>
        <v/>
      </c>
      <c r="C133" s="149">
        <f>IFERROR(INDEX($C$9:$C$14,MATCH(Wording_Ranks!F115,$B$9:$B$14,0)),0)</f>
        <v/>
      </c>
      <c r="D133" s="149">
        <f>IFERROR(INDEX($C$9:$C$14,MATCH(Wording_Ranks!H115,$B$9:$B$14,0)),0)</f>
        <v/>
      </c>
      <c r="E133" s="149">
        <f>IFERROR(INDEX($C$9:$C$14,MATCH(Wording_Ranks!J115,$B$9:$B$14,0)),0)</f>
        <v/>
      </c>
      <c r="F133" s="149">
        <f>IFERROR(INDEX($C$9:$C$14,MATCH(Wording_Ranks!M115,$B$9:$B$14,0)),0)</f>
        <v/>
      </c>
      <c r="G133" s="149">
        <f>IFERROR(INDEX($C$9:$C$14,MATCH(Wording_Ranks!O115,$B$9:$B$14,0)),0)</f>
        <v/>
      </c>
    </row>
    <row r="134" ht="15" customHeight="1" s="99">
      <c r="A134" s="137">
        <f>Wording_Ranks!A116</f>
        <v/>
      </c>
      <c r="B134" s="124">
        <f>Wording_Ranks!B116</f>
        <v/>
      </c>
      <c r="C134" s="149">
        <f>IFERROR(INDEX($C$9:$C$14,MATCH(Wording_Ranks!F116,$B$9:$B$14,0)),0)</f>
        <v/>
      </c>
      <c r="D134" s="149">
        <f>IFERROR(INDEX($C$9:$C$14,MATCH(Wording_Ranks!H116,$B$9:$B$14,0)),0)</f>
        <v/>
      </c>
      <c r="E134" s="149">
        <f>IFERROR(INDEX($C$9:$C$14,MATCH(Wording_Ranks!J116,$B$9:$B$14,0)),0)</f>
        <v/>
      </c>
      <c r="F134" s="149">
        <f>IFERROR(INDEX($C$9:$C$14,MATCH(Wording_Ranks!M116,$B$9:$B$14,0)),0)</f>
        <v/>
      </c>
      <c r="G134" s="149">
        <f>IFERROR(INDEX($C$9:$C$14,MATCH(Wording_Ranks!O116,$B$9:$B$14,0)),0)</f>
        <v/>
      </c>
    </row>
    <row r="135" ht="15" customHeight="1" s="99">
      <c r="A135" s="137">
        <f>Wording_Ranks!A117</f>
        <v/>
      </c>
      <c r="B135" s="124">
        <f>Wording_Ranks!B117</f>
        <v/>
      </c>
      <c r="C135" s="149">
        <f>IFERROR(INDEX($C$9:$C$14,MATCH(Wording_Ranks!F117,$B$9:$B$14,0)),0)</f>
        <v/>
      </c>
      <c r="D135" s="149">
        <f>IFERROR(INDEX($C$9:$C$14,MATCH(Wording_Ranks!H117,$B$9:$B$14,0)),0)</f>
        <v/>
      </c>
      <c r="E135" s="149">
        <f>IFERROR(INDEX($C$9:$C$14,MATCH(Wording_Ranks!J117,$B$9:$B$14,0)),0)</f>
        <v/>
      </c>
      <c r="F135" s="149">
        <f>IFERROR(INDEX($C$9:$C$14,MATCH(Wording_Ranks!M117,$B$9:$B$14,0)),0)</f>
        <v/>
      </c>
      <c r="G135" s="149">
        <f>IFERROR(INDEX($C$9:$C$14,MATCH(Wording_Ranks!O117,$B$9:$B$14,0)),0)</f>
        <v/>
      </c>
    </row>
    <row r="136" ht="15" customHeight="1" s="99">
      <c r="A136" s="137">
        <f>Wording_Ranks!A118</f>
        <v/>
      </c>
      <c r="B136" s="124">
        <f>Wording_Ranks!B118</f>
        <v/>
      </c>
      <c r="C136" s="149">
        <f>IFERROR(INDEX($C$9:$C$14,MATCH(Wording_Ranks!F118,$B$9:$B$14,0)),0)</f>
        <v/>
      </c>
      <c r="D136" s="149">
        <f>IFERROR(INDEX($C$9:$C$14,MATCH(Wording_Ranks!H118,$B$9:$B$14,0)),0)</f>
        <v/>
      </c>
      <c r="E136" s="149">
        <f>IFERROR(INDEX($C$9:$C$14,MATCH(Wording_Ranks!J118,$B$9:$B$14,0)),0)</f>
        <v/>
      </c>
      <c r="F136" s="149">
        <f>IFERROR(INDEX($C$9:$C$14,MATCH(Wording_Ranks!M118,$B$9:$B$14,0)),0)</f>
        <v/>
      </c>
      <c r="G136" s="149">
        <f>IFERROR(INDEX($C$9:$C$14,MATCH(Wording_Ranks!O118,$B$9:$B$14,0)),0)</f>
        <v/>
      </c>
    </row>
    <row r="137" ht="15" customHeight="1" s="99">
      <c r="A137" s="137">
        <f>Wording_Ranks!A119</f>
        <v/>
      </c>
      <c r="B137" s="124">
        <f>Wording_Ranks!B119</f>
        <v/>
      </c>
      <c r="C137" s="149">
        <f>IFERROR(INDEX($C$9:$C$14,MATCH(Wording_Ranks!F119,$B$9:$B$14,0)),0)</f>
        <v/>
      </c>
      <c r="D137" s="149">
        <f>IFERROR(INDEX($C$9:$C$14,MATCH(Wording_Ranks!H119,$B$9:$B$14,0)),0)</f>
        <v/>
      </c>
      <c r="E137" s="149">
        <f>IFERROR(INDEX($C$9:$C$14,MATCH(Wording_Ranks!J119,$B$9:$B$14,0)),0)</f>
        <v/>
      </c>
      <c r="F137" s="149">
        <f>IFERROR(INDEX($C$9:$C$14,MATCH(Wording_Ranks!M119,$B$9:$B$14,0)),0)</f>
        <v/>
      </c>
      <c r="G137" s="149">
        <f>IFERROR(INDEX($C$9:$C$14,MATCH(Wording_Ranks!O119,$B$9:$B$14,0)),0)</f>
        <v/>
      </c>
    </row>
    <row r="138" ht="15" customHeight="1" s="99">
      <c r="A138" s="137">
        <f>Wording_Ranks!A120</f>
        <v/>
      </c>
      <c r="B138" s="124">
        <f>Wording_Ranks!B120</f>
        <v/>
      </c>
      <c r="C138" s="149">
        <f>IFERROR(INDEX($C$9:$C$14,MATCH(Wording_Ranks!F120,$B$9:$B$14,0)),0)</f>
        <v/>
      </c>
      <c r="D138" s="149">
        <f>IFERROR(INDEX($C$9:$C$14,MATCH(Wording_Ranks!H120,$B$9:$B$14,0)),0)</f>
        <v/>
      </c>
      <c r="E138" s="149">
        <f>IFERROR(INDEX($C$9:$C$14,MATCH(Wording_Ranks!J120,$B$9:$B$14,0)),0)</f>
        <v/>
      </c>
      <c r="F138" s="149">
        <f>IFERROR(INDEX($C$9:$C$14,MATCH(Wording_Ranks!M120,$B$9:$B$14,0)),0)</f>
        <v/>
      </c>
      <c r="G138" s="149">
        <f>IFERROR(INDEX($C$9:$C$14,MATCH(Wording_Ranks!O120,$B$9:$B$14,0)),0)</f>
        <v/>
      </c>
    </row>
    <row r="139" ht="15" customHeight="1" s="99">
      <c r="A139" s="137">
        <f>Wording_Ranks!A121</f>
        <v/>
      </c>
      <c r="B139" s="124">
        <f>Wording_Ranks!B121</f>
        <v/>
      </c>
      <c r="C139" s="149">
        <f>IFERROR(INDEX($C$9:$C$14,MATCH(Wording_Ranks!F121,$B$9:$B$14,0)),0)</f>
        <v/>
      </c>
      <c r="D139" s="149">
        <f>IFERROR(INDEX($C$9:$C$14,MATCH(Wording_Ranks!H121,$B$9:$B$14,0)),0)</f>
        <v/>
      </c>
      <c r="E139" s="149">
        <f>IFERROR(INDEX($C$9:$C$14,MATCH(Wording_Ranks!J121,$B$9:$B$14,0)),0)</f>
        <v/>
      </c>
      <c r="F139" s="149">
        <f>IFERROR(INDEX($C$9:$C$14,MATCH(Wording_Ranks!M121,$B$9:$B$14,0)),0)</f>
        <v/>
      </c>
      <c r="G139" s="149">
        <f>IFERROR(INDEX($C$9:$C$14,MATCH(Wording_Ranks!O121,$B$9:$B$14,0)),0)</f>
        <v/>
      </c>
    </row>
    <row r="140" ht="15" customHeight="1" s="99">
      <c r="A140" s="137">
        <f>Wording_Ranks!A122</f>
        <v/>
      </c>
      <c r="B140" s="124">
        <f>Wording_Ranks!B122</f>
        <v/>
      </c>
      <c r="C140" s="149">
        <f>IFERROR(INDEX($C$9:$C$14,MATCH(Wording_Ranks!F122,$B$9:$B$14,0)),0)</f>
        <v/>
      </c>
      <c r="D140" s="149">
        <f>IFERROR(INDEX($C$9:$C$14,MATCH(Wording_Ranks!H122,$B$9:$B$14,0)),0)</f>
        <v/>
      </c>
      <c r="E140" s="149">
        <f>IFERROR(INDEX($C$9:$C$14,MATCH(Wording_Ranks!J122,$B$9:$B$14,0)),0)</f>
        <v/>
      </c>
      <c r="F140" s="149">
        <f>IFERROR(INDEX($C$9:$C$14,MATCH(Wording_Ranks!M122,$B$9:$B$14,0)),0)</f>
        <v/>
      </c>
      <c r="G140" s="149">
        <f>IFERROR(INDEX($C$9:$C$14,MATCH(Wording_Ranks!O122,$B$9:$B$14,0)),0)</f>
        <v/>
      </c>
    </row>
    <row r="141" ht="15" customHeight="1" s="99">
      <c r="A141" s="137">
        <f>Wording_Ranks!A123</f>
        <v/>
      </c>
      <c r="B141" s="124">
        <f>Wording_Ranks!B123</f>
        <v/>
      </c>
      <c r="C141" s="149">
        <f>IFERROR(INDEX($C$9:$C$14,MATCH(Wording_Ranks!F123,$B$9:$B$14,0)),0)</f>
        <v/>
      </c>
      <c r="D141" s="149">
        <f>IFERROR(INDEX($C$9:$C$14,MATCH(Wording_Ranks!H123,$B$9:$B$14,0)),0)</f>
        <v/>
      </c>
      <c r="E141" s="149">
        <f>IFERROR(INDEX($C$9:$C$14,MATCH(Wording_Ranks!J123,$B$9:$B$14,0)),0)</f>
        <v/>
      </c>
      <c r="F141" s="149">
        <f>IFERROR(INDEX($C$9:$C$14,MATCH(Wording_Ranks!M123,$B$9:$B$14,0)),0)</f>
        <v/>
      </c>
      <c r="G141" s="149">
        <f>IFERROR(INDEX($C$9:$C$14,MATCH(Wording_Ranks!O123,$B$9:$B$14,0)),0)</f>
        <v/>
      </c>
    </row>
    <row r="142" ht="15" customHeight="1" s="99">
      <c r="A142" s="137">
        <f>Wording_Ranks!A124</f>
        <v/>
      </c>
      <c r="B142" s="124">
        <f>Wording_Ranks!B124</f>
        <v/>
      </c>
      <c r="C142" s="149">
        <f>IFERROR(INDEX($C$9:$C$14,MATCH(Wording_Ranks!F124,$B$9:$B$14,0)),0)</f>
        <v/>
      </c>
      <c r="D142" s="149">
        <f>IFERROR(INDEX($C$9:$C$14,MATCH(Wording_Ranks!H124,$B$9:$B$14,0)),0)</f>
        <v/>
      </c>
      <c r="E142" s="149">
        <f>IFERROR(INDEX($C$9:$C$14,MATCH(Wording_Ranks!J124,$B$9:$B$14,0)),0)</f>
        <v/>
      </c>
      <c r="F142" s="149">
        <f>IFERROR(INDEX($C$9:$C$14,MATCH(Wording_Ranks!M124,$B$9:$B$14,0)),0)</f>
        <v/>
      </c>
      <c r="G142" s="149">
        <f>IFERROR(INDEX($C$9:$C$14,MATCH(Wording_Ranks!O124,$B$9:$B$14,0)),0)</f>
        <v/>
      </c>
    </row>
    <row r="143" ht="15" customHeight="1" s="99">
      <c r="A143" s="137">
        <f>Wording_Ranks!A125</f>
        <v/>
      </c>
      <c r="B143" s="124">
        <f>Wording_Ranks!B125</f>
        <v/>
      </c>
      <c r="C143" s="149">
        <f>IFERROR(INDEX($C$9:$C$14,MATCH(Wording_Ranks!F125,$B$9:$B$14,0)),0)</f>
        <v/>
      </c>
      <c r="D143" s="149">
        <f>IFERROR(INDEX($C$9:$C$14,MATCH(Wording_Ranks!H125,$B$9:$B$14,0)),0)</f>
        <v/>
      </c>
      <c r="E143" s="149">
        <f>IFERROR(INDEX($C$9:$C$14,MATCH(Wording_Ranks!J125,$B$9:$B$14,0)),0)</f>
        <v/>
      </c>
      <c r="F143" s="149">
        <f>IFERROR(INDEX($C$9:$C$14,MATCH(Wording_Ranks!M125,$B$9:$B$14,0)),0)</f>
        <v/>
      </c>
      <c r="G143" s="149">
        <f>IFERROR(INDEX($C$9:$C$14,MATCH(Wording_Ranks!O125,$B$9:$B$14,0)),0)</f>
        <v/>
      </c>
    </row>
    <row r="144" ht="15" customHeight="1" s="99">
      <c r="A144" s="137">
        <f>Wording_Ranks!A126</f>
        <v/>
      </c>
      <c r="B144" s="124">
        <f>Wording_Ranks!B126</f>
        <v/>
      </c>
      <c r="C144" s="149">
        <f>IFERROR(INDEX($C$9:$C$14,MATCH(Wording_Ranks!F126,$B$9:$B$14,0)),0)</f>
        <v/>
      </c>
      <c r="D144" s="149">
        <f>IFERROR(INDEX($C$9:$C$14,MATCH(Wording_Ranks!H126,$B$9:$B$14,0)),0)</f>
        <v/>
      </c>
      <c r="E144" s="149">
        <f>IFERROR(INDEX($C$9:$C$14,MATCH(Wording_Ranks!J126,$B$9:$B$14,0)),0)</f>
        <v/>
      </c>
      <c r="F144" s="149">
        <f>IFERROR(INDEX($C$9:$C$14,MATCH(Wording_Ranks!M126,$B$9:$B$14,0)),0)</f>
        <v/>
      </c>
      <c r="G144" s="149">
        <f>IFERROR(INDEX($C$9:$C$14,MATCH(Wording_Ranks!O126,$B$9:$B$14,0)),0)</f>
        <v/>
      </c>
    </row>
    <row r="145" ht="15" customHeight="1" s="99">
      <c r="A145" s="137">
        <f>Wording_Ranks!A127</f>
        <v/>
      </c>
      <c r="B145" s="124">
        <f>Wording_Ranks!B127</f>
        <v/>
      </c>
      <c r="C145" s="149">
        <f>IFERROR(INDEX($C$9:$C$14,MATCH(Wording_Ranks!F127,$B$9:$B$14,0)),0)</f>
        <v/>
      </c>
      <c r="D145" s="149">
        <f>IFERROR(INDEX($C$9:$C$14,MATCH(Wording_Ranks!H127,$B$9:$B$14,0)),0)</f>
        <v/>
      </c>
      <c r="E145" s="149">
        <f>IFERROR(INDEX($C$9:$C$14,MATCH(Wording_Ranks!J127,$B$9:$B$14,0)),0)</f>
        <v/>
      </c>
      <c r="F145" s="149">
        <f>IFERROR(INDEX($C$9:$C$14,MATCH(Wording_Ranks!M127,$B$9:$B$14,0)),0)</f>
        <v/>
      </c>
      <c r="G145" s="149">
        <f>IFERROR(INDEX($C$9:$C$14,MATCH(Wording_Ranks!O127,$B$9:$B$14,0)),0)</f>
        <v/>
      </c>
    </row>
    <row r="146" ht="15" customHeight="1" s="99">
      <c r="A146" s="137">
        <f>Wording_Ranks!A128</f>
        <v/>
      </c>
      <c r="B146" s="124">
        <f>Wording_Ranks!B128</f>
        <v/>
      </c>
      <c r="C146" s="149">
        <f>IFERROR(INDEX($C$9:$C$14,MATCH(Wording_Ranks!F128,$B$9:$B$14,0)),0)</f>
        <v/>
      </c>
      <c r="D146" s="149">
        <f>IFERROR(INDEX($C$9:$C$14,MATCH(Wording_Ranks!H128,$B$9:$B$14,0)),0)</f>
        <v/>
      </c>
      <c r="E146" s="149">
        <f>IFERROR(INDEX($C$9:$C$14,MATCH(Wording_Ranks!J128,$B$9:$B$14,0)),0)</f>
        <v/>
      </c>
      <c r="F146" s="149">
        <f>IFERROR(INDEX($C$9:$C$14,MATCH(Wording_Ranks!M128,$B$9:$B$14,0)),0)</f>
        <v/>
      </c>
      <c r="G146" s="149">
        <f>IFERROR(INDEX($C$9:$C$14,MATCH(Wording_Ranks!O128,$B$9:$B$14,0)),0)</f>
        <v/>
      </c>
    </row>
    <row r="147" ht="15" customHeight="1" s="99">
      <c r="A147" s="137">
        <f>Wording_Ranks!A129</f>
        <v/>
      </c>
      <c r="B147" s="124">
        <f>Wording_Ranks!B129</f>
        <v/>
      </c>
      <c r="C147" s="149">
        <f>IFERROR(INDEX($C$9:$C$14,MATCH(Wording_Ranks!F129,$B$9:$B$14,0)),0)</f>
        <v/>
      </c>
      <c r="D147" s="149">
        <f>IFERROR(INDEX($C$9:$C$14,MATCH(Wording_Ranks!H129,$B$9:$B$14,0)),0)</f>
        <v/>
      </c>
      <c r="E147" s="149">
        <f>IFERROR(INDEX($C$9:$C$14,MATCH(Wording_Ranks!J129,$B$9:$B$14,0)),0)</f>
        <v/>
      </c>
      <c r="F147" s="149">
        <f>IFERROR(INDEX($C$9:$C$14,MATCH(Wording_Ranks!M129,$B$9:$B$14,0)),0)</f>
        <v/>
      </c>
      <c r="G147" s="149">
        <f>IFERROR(INDEX($C$9:$C$14,MATCH(Wording_Ranks!O129,$B$9:$B$14,0)),0)</f>
        <v/>
      </c>
    </row>
    <row r="148" ht="15" customHeight="1" s="99">
      <c r="A148" s="137">
        <f>Wording_Ranks!A130</f>
        <v/>
      </c>
      <c r="B148" s="124">
        <f>Wording_Ranks!B130</f>
        <v/>
      </c>
      <c r="C148" s="149">
        <f>IFERROR(INDEX($C$9:$C$14,MATCH(Wording_Ranks!F130,$B$9:$B$14,0)),0)</f>
        <v/>
      </c>
      <c r="D148" s="149">
        <f>IFERROR(INDEX($C$9:$C$14,MATCH(Wording_Ranks!H130,$B$9:$B$14,0)),0)</f>
        <v/>
      </c>
      <c r="E148" s="149">
        <f>IFERROR(INDEX($C$9:$C$14,MATCH(Wording_Ranks!J130,$B$9:$B$14,0)),0)</f>
        <v/>
      </c>
      <c r="F148" s="149">
        <f>IFERROR(INDEX($C$9:$C$14,MATCH(Wording_Ranks!M130,$B$9:$B$14,0)),0)</f>
        <v/>
      </c>
      <c r="G148" s="149">
        <f>IFERROR(INDEX($C$9:$C$14,MATCH(Wording_Ranks!O130,$B$9:$B$14,0)),0)</f>
        <v/>
      </c>
    </row>
    <row r="149" ht="15" customHeight="1" s="99">
      <c r="A149" s="137">
        <f>Wording_Ranks!A131</f>
        <v/>
      </c>
      <c r="B149" s="124">
        <f>Wording_Ranks!B131</f>
        <v/>
      </c>
      <c r="C149" s="149">
        <f>IFERROR(INDEX($C$9:$C$14,MATCH(Wording_Ranks!F131,$B$9:$B$14,0)),0)</f>
        <v/>
      </c>
      <c r="D149" s="149">
        <f>IFERROR(INDEX($C$9:$C$14,MATCH(Wording_Ranks!H131,$B$9:$B$14,0)),0)</f>
        <v/>
      </c>
      <c r="E149" s="149">
        <f>IFERROR(INDEX($C$9:$C$14,MATCH(Wording_Ranks!J131,$B$9:$B$14,0)),0)</f>
        <v/>
      </c>
      <c r="F149" s="149">
        <f>IFERROR(INDEX($C$9:$C$14,MATCH(Wording_Ranks!M131,$B$9:$B$14,0)),0)</f>
        <v/>
      </c>
      <c r="G149" s="149">
        <f>IFERROR(INDEX($C$9:$C$14,MATCH(Wording_Ranks!O131,$B$9:$B$14,0)),0)</f>
        <v/>
      </c>
    </row>
    <row r="150" ht="15" customHeight="1" s="99">
      <c r="A150" s="137">
        <f>Wording_Ranks!A132</f>
        <v/>
      </c>
      <c r="B150" s="124">
        <f>Wording_Ranks!B132</f>
        <v/>
      </c>
      <c r="C150" s="149">
        <f>IFERROR(INDEX($C$9:$C$14,MATCH(Wording_Ranks!F132,$B$9:$B$14,0)),0)</f>
        <v/>
      </c>
      <c r="D150" s="149">
        <f>IFERROR(INDEX($C$9:$C$14,MATCH(Wording_Ranks!H132,$B$9:$B$14,0)),0)</f>
        <v/>
      </c>
      <c r="E150" s="149">
        <f>IFERROR(INDEX($C$9:$C$14,MATCH(Wording_Ranks!J132,$B$9:$B$14,0)),0)</f>
        <v/>
      </c>
      <c r="F150" s="149">
        <f>IFERROR(INDEX($C$9:$C$14,MATCH(Wording_Ranks!M132,$B$9:$B$14,0)),0)</f>
        <v/>
      </c>
      <c r="G150" s="149">
        <f>IFERROR(INDEX($C$9:$C$14,MATCH(Wording_Ranks!O132,$B$9:$B$14,0)),0)</f>
        <v/>
      </c>
    </row>
    <row r="151" ht="15" customHeight="1" s="99">
      <c r="A151" s="137">
        <f>Wording_Ranks!A133</f>
        <v/>
      </c>
      <c r="B151" s="124">
        <f>Wording_Ranks!B133</f>
        <v/>
      </c>
      <c r="C151" s="149">
        <f>IFERROR(INDEX($C$9:$C$14,MATCH(Wording_Ranks!F133,$B$9:$B$14,0)),0)</f>
        <v/>
      </c>
      <c r="D151" s="149">
        <f>IFERROR(INDEX($C$9:$C$14,MATCH(Wording_Ranks!H133,$B$9:$B$14,0)),0)</f>
        <v/>
      </c>
      <c r="E151" s="149">
        <f>IFERROR(INDEX($C$9:$C$14,MATCH(Wording_Ranks!J133,$B$9:$B$14,0)),0)</f>
        <v/>
      </c>
      <c r="F151" s="149">
        <f>IFERROR(INDEX($C$9:$C$14,MATCH(Wording_Ranks!M133,$B$9:$B$14,0)),0)</f>
        <v/>
      </c>
      <c r="G151" s="149">
        <f>IFERROR(INDEX($C$9:$C$14,MATCH(Wording_Ranks!O133,$B$9:$B$14,0)),0)</f>
        <v/>
      </c>
    </row>
    <row r="152" ht="15" customHeight="1" s="99">
      <c r="A152" s="137">
        <f>Wording_Ranks!A134</f>
        <v/>
      </c>
      <c r="B152" s="124">
        <f>Wording_Ranks!B134</f>
        <v/>
      </c>
      <c r="C152" s="149">
        <f>IFERROR(INDEX($C$9:$C$14,MATCH(Wording_Ranks!F134,$B$9:$B$14,0)),0)</f>
        <v/>
      </c>
      <c r="D152" s="149">
        <f>IFERROR(INDEX($C$9:$C$14,MATCH(Wording_Ranks!H134,$B$9:$B$14,0)),0)</f>
        <v/>
      </c>
      <c r="E152" s="149">
        <f>IFERROR(INDEX($C$9:$C$14,MATCH(Wording_Ranks!J134,$B$9:$B$14,0)),0)</f>
        <v/>
      </c>
      <c r="F152" s="149">
        <f>IFERROR(INDEX($C$9:$C$14,MATCH(Wording_Ranks!M134,$B$9:$B$14,0)),0)</f>
        <v/>
      </c>
      <c r="G152" s="149">
        <f>IFERROR(INDEX($C$9:$C$14,MATCH(Wording_Ranks!O134,$B$9:$B$14,0)),0)</f>
        <v/>
      </c>
    </row>
    <row r="153" ht="15" customHeight="1" s="99">
      <c r="A153" s="137">
        <f>Wording_Ranks!A135</f>
        <v/>
      </c>
      <c r="B153" s="124">
        <f>Wording_Ranks!B135</f>
        <v/>
      </c>
      <c r="C153" s="149">
        <f>IFERROR(INDEX($C$9:$C$14,MATCH(Wording_Ranks!F135,$B$9:$B$14,0)),0)</f>
        <v/>
      </c>
      <c r="D153" s="149">
        <f>IFERROR(INDEX($C$9:$C$14,MATCH(Wording_Ranks!H135,$B$9:$B$14,0)),0)</f>
        <v/>
      </c>
      <c r="E153" s="149">
        <f>IFERROR(INDEX($C$9:$C$14,MATCH(Wording_Ranks!J135,$B$9:$B$14,0)),0)</f>
        <v/>
      </c>
      <c r="F153" s="149">
        <f>IFERROR(INDEX($C$9:$C$14,MATCH(Wording_Ranks!M135,$B$9:$B$14,0)),0)</f>
        <v/>
      </c>
      <c r="G153" s="149">
        <f>IFERROR(INDEX($C$9:$C$14,MATCH(Wording_Ranks!O135,$B$9:$B$14,0)),0)</f>
        <v/>
      </c>
    </row>
    <row r="154" ht="15" customHeight="1" s="99">
      <c r="A154" s="137">
        <f>Wording_Ranks!A136</f>
        <v/>
      </c>
      <c r="B154" s="124">
        <f>Wording_Ranks!B136</f>
        <v/>
      </c>
      <c r="C154" s="149">
        <f>IFERROR(INDEX($C$9:$C$14,MATCH(Wording_Ranks!F136,$B$9:$B$14,0)),0)</f>
        <v/>
      </c>
      <c r="D154" s="149">
        <f>IFERROR(INDEX($C$9:$C$14,MATCH(Wording_Ranks!H136,$B$9:$B$14,0)),0)</f>
        <v/>
      </c>
      <c r="E154" s="149">
        <f>IFERROR(INDEX($C$9:$C$14,MATCH(Wording_Ranks!J136,$B$9:$B$14,0)),0)</f>
        <v/>
      </c>
      <c r="F154" s="149">
        <f>IFERROR(INDEX($C$9:$C$14,MATCH(Wording_Ranks!M136,$B$9:$B$14,0)),0)</f>
        <v/>
      </c>
      <c r="G154" s="149">
        <f>IFERROR(INDEX($C$9:$C$14,MATCH(Wording_Ranks!O136,$B$9:$B$14,0)),0)</f>
        <v/>
      </c>
    </row>
    <row r="157" ht="15" customHeight="1" s="99">
      <c r="B157" s="126" t="inlineStr">
        <is>
          <t>Provider summary + cross-tab reconciliation</t>
        </is>
      </c>
    </row>
    <row r="158" ht="34.5" customHeight="1" s="99">
      <c r="B158" s="148" t="inlineStr">
        <is>
          <t>Provider</t>
        </is>
      </c>
      <c r="C158" s="148" t="inlineStr">
        <is>
          <t>b&gt;0 count</t>
        </is>
      </c>
      <c r="D158" s="148" t="inlineStr">
        <is>
          <t>Mean b (covered)</t>
        </is>
      </c>
      <c r="E158" s="148" t="inlineStr">
        <is>
          <t>Cover-summary covered</t>
        </is>
      </c>
      <c r="F158" s="148" t="inlineStr">
        <is>
          <t>w&gt;0 count (Wording_Scores)</t>
        </is>
      </c>
      <c r="G158" s="148" t="inlineStr">
        <is>
          <t>Status</t>
        </is>
      </c>
    </row>
    <row r="159" ht="15" customHeight="1" s="99">
      <c r="B159" s="124" t="inlineStr">
        <is>
          <t>Aviva</t>
        </is>
      </c>
      <c r="C159" s="137">
        <f>COUNTIF(C20:C154,"&gt;0")</f>
        <v/>
      </c>
      <c r="D159" s="149">
        <f>AVERAGEIF(C20:C154,"&gt;0")</f>
        <v/>
      </c>
      <c r="E159" s="137">
        <f>Coverage_Summary!C6+Coverage_Summary!D6+Coverage_Summary!E6+Coverage_Summary!F6</f>
        <v/>
      </c>
      <c r="F159" s="137">
        <f>Wording_Scores!C157</f>
        <v/>
      </c>
      <c r="G159" s="137">
        <f>IF(AND(C159=E159,C159=F159),"OK","FLAG")</f>
        <v/>
      </c>
    </row>
    <row r="160" ht="15" customHeight="1" s="99">
      <c r="B160" s="124" t="inlineStr">
        <is>
          <t>Irish Life</t>
        </is>
      </c>
      <c r="C160" s="137">
        <f>COUNTIF(D20:D154,"&gt;0")</f>
        <v/>
      </c>
      <c r="D160" s="149">
        <f>AVERAGEIF(D20:D154,"&gt;0")</f>
        <v/>
      </c>
      <c r="E160" s="137">
        <f>Coverage_Summary!C7+Coverage_Summary!D7+Coverage_Summary!E7+Coverage_Summary!F7</f>
        <v/>
      </c>
      <c r="F160" s="137">
        <f>Wording_Scores!C158</f>
        <v/>
      </c>
      <c r="G160" s="137">
        <f>IF(AND(C160=E160,C160=F160),"OK","FLAG")</f>
        <v/>
      </c>
    </row>
    <row r="161" ht="15" customHeight="1" s="99">
      <c r="B161" s="124" t="inlineStr">
        <is>
          <t>New Ireland</t>
        </is>
      </c>
      <c r="C161" s="137">
        <f>COUNTIF(E20:E154,"&gt;0")</f>
        <v/>
      </c>
      <c r="D161" s="149">
        <f>AVERAGEIF(E20:E154,"&gt;0")</f>
        <v/>
      </c>
      <c r="E161" s="137">
        <f>Coverage_Summary!C8+Coverage_Summary!D8+Coverage_Summary!E8+Coverage_Summary!F8</f>
        <v/>
      </c>
      <c r="F161" s="137">
        <f>Wording_Scores!C159</f>
        <v/>
      </c>
      <c r="G161" s="137">
        <f>IF(AND(C161=E161,C161=F161),"OK","FLAG")</f>
        <v/>
      </c>
    </row>
    <row r="162" ht="15" customHeight="1" s="99">
      <c r="B162" s="124" t="inlineStr">
        <is>
          <t>Royal London</t>
        </is>
      </c>
      <c r="C162" s="137">
        <f>COUNTIF(F20:F154,"&gt;0")</f>
        <v/>
      </c>
      <c r="D162" s="149">
        <f>AVERAGEIF(F20:F154,"&gt;0")</f>
        <v/>
      </c>
      <c r="E162" s="137">
        <f>Coverage_Summary!C9+Coverage_Summary!D9+Coverage_Summary!E9+Coverage_Summary!F9</f>
        <v/>
      </c>
      <c r="F162" s="137">
        <f>Wording_Scores!C160</f>
        <v/>
      </c>
      <c r="G162" s="137">
        <f>IF(AND(C162=E162,C162=F162),"OK","FLAG")</f>
        <v/>
      </c>
    </row>
    <row r="163" ht="15" customHeight="1" s="99">
      <c r="B163" s="124" t="inlineStr">
        <is>
          <t>Zurich</t>
        </is>
      </c>
      <c r="C163" s="137">
        <f>COUNTIF(G20:G154,"&gt;0")</f>
        <v/>
      </c>
      <c r="D163" s="149">
        <f>AVERAGEIF(G20:G154,"&gt;0")</f>
        <v/>
      </c>
      <c r="E163" s="137">
        <f>Coverage_Summary!C10+Coverage_Summary!D10+Coverage_Summary!E10+Coverage_Summary!F10</f>
        <v/>
      </c>
      <c r="F163" s="137">
        <f>Wording_Scores!C161</f>
        <v/>
      </c>
      <c r="G163" s="137">
        <f>IF(AND(C163=E163,C163=F163),"OK","FLAG")</f>
        <v/>
      </c>
    </row>
    <row r="164" ht="15" customHeight="1" s="99">
      <c r="B164" s="116" t="inlineStr">
        <is>
          <t>MASTER VALIDATION</t>
        </is>
      </c>
      <c r="G164" s="146">
        <f>IF(COUNTIF(G159:G163,"OK")=5,"BENEFIT_B CONSISTENT","CHECK")</f>
        <v/>
      </c>
    </row>
    <row r="166" ht="15" customHeight="1" s="99">
      <c r="B166" s="123" t="inlineStr">
        <is>
          <t>b&gt;0 must equal both the Coverage_Summary covered count and the Wording_Scores w&gt;0 count - b and w gate on the same tiers, so the two coefficient grids must cover exactly the same cells.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B2:E49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3" customWidth="1" style="98" min="1" max="1"/>
    <col width="22" customWidth="1" style="98" min="2" max="2"/>
    <col width="12" customWidth="1" style="98" min="3" max="5"/>
    <col width="30" customWidth="1" style="98" min="6" max="6"/>
  </cols>
  <sheetData>
    <row r="2" ht="18" customHeight="1" s="99">
      <c r="B2" s="114" t="inlineStr">
        <is>
          <t>Discount_v - discount factor v^t</t>
        </is>
      </c>
    </row>
    <row r="3" ht="15" customHeight="1" s="99">
      <c r="B3" s="123" t="inlineStr">
        <is>
          <t>v^t = (1+r)^-t applied uniformly across the term. A single central rate; low/high for sensitivity.</t>
        </is>
      </c>
    </row>
    <row r="5" ht="15" customHeight="1" s="99">
      <c r="B5" s="116" t="inlineStr">
        <is>
          <t>Legend</t>
        </is>
      </c>
      <c r="C5" s="124" t="inlineStr">
        <is>
          <t>Amber = provisional rate to source.  Black = live formula.</t>
        </is>
      </c>
    </row>
    <row r="7" ht="15" customHeight="1" s="99">
      <c r="B7" s="126" t="inlineStr">
        <is>
          <t>Discount-rate inputs</t>
        </is>
      </c>
    </row>
    <row r="8" ht="15" customHeight="1" s="99">
      <c r="B8" s="148" t="inlineStr">
        <is>
          <t>Rate</t>
        </is>
      </c>
      <c r="C8" s="148" t="inlineStr">
        <is>
          <t>r</t>
        </is>
      </c>
    </row>
    <row r="9" ht="15" customHeight="1" s="99">
      <c r="B9" s="116" t="inlineStr">
        <is>
          <t>Central</t>
        </is>
      </c>
      <c r="C9" s="153" t="n">
        <v>0.03</v>
      </c>
    </row>
    <row r="10" ht="15" customHeight="1" s="99">
      <c r="B10" s="116" t="inlineStr">
        <is>
          <t>Low</t>
        </is>
      </c>
      <c r="C10" s="136" t="n">
        <v>0.02</v>
      </c>
    </row>
    <row r="11" ht="15" customHeight="1" s="99">
      <c r="B11" s="116" t="inlineStr">
        <is>
          <t>High</t>
        </is>
      </c>
      <c r="C11" s="136" t="n">
        <v>0.04</v>
      </c>
    </row>
    <row r="12" ht="15" customHeight="1" s="99">
      <c r="B12" s="116" t="inlineStr">
        <is>
          <t>Term (years)</t>
        </is>
      </c>
      <c r="C12" s="133" t="n">
        <v>30</v>
      </c>
    </row>
    <row r="14" ht="15" customHeight="1" s="99">
      <c r="B14" s="123" t="inlineStr">
        <is>
          <t>Central r = provisional 3.0% - to be sourced to the EIOPA EUR risk-free basis (consistent with MWP-2026-04 Longevity). Discount rate is near-neutral to the cross-provider fair-value comparison (all providers discounted identically); it affects absolute EPV and, mildly, the full/partial timing mix.</t>
        </is>
      </c>
    </row>
    <row r="16" ht="15" customHeight="1" s="99">
      <c r="B16" s="148" t="inlineStr">
        <is>
          <t>t (year)</t>
        </is>
      </c>
      <c r="C16" s="148" t="inlineStr">
        <is>
          <t>v (central)</t>
        </is>
      </c>
      <c r="D16" s="148" t="inlineStr">
        <is>
          <t>v (low)</t>
        </is>
      </c>
      <c r="E16" s="148" t="inlineStr">
        <is>
          <t>v (high)</t>
        </is>
      </c>
    </row>
    <row r="17" ht="15" customHeight="1" s="99">
      <c r="B17" s="148" t="inlineStr">
        <is>
          <t>t (year)</t>
        </is>
      </c>
      <c r="C17" s="148" t="inlineStr">
        <is>
          <t>v (central)</t>
        </is>
      </c>
      <c r="D17" s="148" t="inlineStr">
        <is>
          <t>v (low)</t>
        </is>
      </c>
      <c r="E17" s="148" t="inlineStr">
        <is>
          <t>v (high)</t>
        </is>
      </c>
    </row>
    <row r="18" ht="15" customHeight="1" s="99">
      <c r="B18" s="137" t="n">
        <v>1</v>
      </c>
      <c r="C18" s="154">
        <f>(1+$C$9)^(-B18)</f>
        <v/>
      </c>
      <c r="D18" s="154">
        <f>(1+$C$10)^(-B18)</f>
        <v/>
      </c>
      <c r="E18" s="154">
        <f>(1+$C$11)^(-B18)</f>
        <v/>
      </c>
    </row>
    <row r="19" ht="15" customHeight="1" s="99">
      <c r="B19" s="137" t="n">
        <v>2</v>
      </c>
      <c r="C19" s="154">
        <f>(1+$C$9)^(-B19)</f>
        <v/>
      </c>
      <c r="D19" s="154">
        <f>(1+$C$10)^(-B19)</f>
        <v/>
      </c>
      <c r="E19" s="154">
        <f>(1+$C$11)^(-B19)</f>
        <v/>
      </c>
    </row>
    <row r="20" ht="15" customHeight="1" s="99">
      <c r="B20" s="137" t="n">
        <v>3</v>
      </c>
      <c r="C20" s="154">
        <f>(1+$C$9)^(-B20)</f>
        <v/>
      </c>
      <c r="D20" s="154">
        <f>(1+$C$10)^(-B20)</f>
        <v/>
      </c>
      <c r="E20" s="154">
        <f>(1+$C$11)^(-B20)</f>
        <v/>
      </c>
    </row>
    <row r="21" ht="15" customHeight="1" s="99">
      <c r="B21" s="137" t="n">
        <v>4</v>
      </c>
      <c r="C21" s="154">
        <f>(1+$C$9)^(-B21)</f>
        <v/>
      </c>
      <c r="D21" s="154">
        <f>(1+$C$10)^(-B21)</f>
        <v/>
      </c>
      <c r="E21" s="154">
        <f>(1+$C$11)^(-B21)</f>
        <v/>
      </c>
    </row>
    <row r="22" ht="15" customHeight="1" s="99">
      <c r="B22" s="137" t="n">
        <v>5</v>
      </c>
      <c r="C22" s="154">
        <f>(1+$C$9)^(-B22)</f>
        <v/>
      </c>
      <c r="D22" s="154">
        <f>(1+$C$10)^(-B22)</f>
        <v/>
      </c>
      <c r="E22" s="154">
        <f>(1+$C$11)^(-B22)</f>
        <v/>
      </c>
    </row>
    <row r="23" ht="15" customHeight="1" s="99">
      <c r="B23" s="137" t="n">
        <v>6</v>
      </c>
      <c r="C23" s="154">
        <f>(1+$C$9)^(-B23)</f>
        <v/>
      </c>
      <c r="D23" s="154">
        <f>(1+$C$10)^(-B23)</f>
        <v/>
      </c>
      <c r="E23" s="154">
        <f>(1+$C$11)^(-B23)</f>
        <v/>
      </c>
    </row>
    <row r="24" ht="15" customHeight="1" s="99">
      <c r="B24" s="137" t="n">
        <v>7</v>
      </c>
      <c r="C24" s="154">
        <f>(1+$C$9)^(-B24)</f>
        <v/>
      </c>
      <c r="D24" s="154">
        <f>(1+$C$10)^(-B24)</f>
        <v/>
      </c>
      <c r="E24" s="154">
        <f>(1+$C$11)^(-B24)</f>
        <v/>
      </c>
    </row>
    <row r="25" ht="15" customHeight="1" s="99">
      <c r="B25" s="137" t="n">
        <v>8</v>
      </c>
      <c r="C25" s="154">
        <f>(1+$C$9)^(-B25)</f>
        <v/>
      </c>
      <c r="D25" s="154">
        <f>(1+$C$10)^(-B25)</f>
        <v/>
      </c>
      <c r="E25" s="154">
        <f>(1+$C$11)^(-B25)</f>
        <v/>
      </c>
    </row>
    <row r="26" ht="15" customHeight="1" s="99">
      <c r="B26" s="137" t="n">
        <v>9</v>
      </c>
      <c r="C26" s="154">
        <f>(1+$C$9)^(-B26)</f>
        <v/>
      </c>
      <c r="D26" s="154">
        <f>(1+$C$10)^(-B26)</f>
        <v/>
      </c>
      <c r="E26" s="154">
        <f>(1+$C$11)^(-B26)</f>
        <v/>
      </c>
    </row>
    <row r="27" ht="15" customHeight="1" s="99">
      <c r="B27" s="137" t="n">
        <v>10</v>
      </c>
      <c r="C27" s="154">
        <f>(1+$C$9)^(-B27)</f>
        <v/>
      </c>
      <c r="D27" s="154">
        <f>(1+$C$10)^(-B27)</f>
        <v/>
      </c>
      <c r="E27" s="154">
        <f>(1+$C$11)^(-B27)</f>
        <v/>
      </c>
    </row>
    <row r="28" ht="15" customHeight="1" s="99">
      <c r="B28" s="137" t="n">
        <v>11</v>
      </c>
      <c r="C28" s="154">
        <f>(1+$C$9)^(-B28)</f>
        <v/>
      </c>
      <c r="D28" s="154">
        <f>(1+$C$10)^(-B28)</f>
        <v/>
      </c>
      <c r="E28" s="154">
        <f>(1+$C$11)^(-B28)</f>
        <v/>
      </c>
    </row>
    <row r="29" ht="15" customHeight="1" s="99">
      <c r="B29" s="137" t="n">
        <v>12</v>
      </c>
      <c r="C29" s="154">
        <f>(1+$C$9)^(-B29)</f>
        <v/>
      </c>
      <c r="D29" s="154">
        <f>(1+$C$10)^(-B29)</f>
        <v/>
      </c>
      <c r="E29" s="154">
        <f>(1+$C$11)^(-B29)</f>
        <v/>
      </c>
    </row>
    <row r="30" ht="15" customHeight="1" s="99">
      <c r="B30" s="137" t="n">
        <v>13</v>
      </c>
      <c r="C30" s="154">
        <f>(1+$C$9)^(-B30)</f>
        <v/>
      </c>
      <c r="D30" s="154">
        <f>(1+$C$10)^(-B30)</f>
        <v/>
      </c>
      <c r="E30" s="154">
        <f>(1+$C$11)^(-B30)</f>
        <v/>
      </c>
    </row>
    <row r="31" ht="15" customHeight="1" s="99">
      <c r="B31" s="137" t="n">
        <v>14</v>
      </c>
      <c r="C31" s="154">
        <f>(1+$C$9)^(-B31)</f>
        <v/>
      </c>
      <c r="D31" s="154">
        <f>(1+$C$10)^(-B31)</f>
        <v/>
      </c>
      <c r="E31" s="154">
        <f>(1+$C$11)^(-B31)</f>
        <v/>
      </c>
    </row>
    <row r="32" ht="15" customHeight="1" s="99">
      <c r="B32" s="137" t="n">
        <v>15</v>
      </c>
      <c r="C32" s="154">
        <f>(1+$C$9)^(-B32)</f>
        <v/>
      </c>
      <c r="D32" s="154">
        <f>(1+$C$10)^(-B32)</f>
        <v/>
      </c>
      <c r="E32" s="154">
        <f>(1+$C$11)^(-B32)</f>
        <v/>
      </c>
    </row>
    <row r="33" ht="15" customHeight="1" s="99">
      <c r="B33" s="137" t="n">
        <v>16</v>
      </c>
      <c r="C33" s="154">
        <f>(1+$C$9)^(-B33)</f>
        <v/>
      </c>
      <c r="D33" s="154">
        <f>(1+$C$10)^(-B33)</f>
        <v/>
      </c>
      <c r="E33" s="154">
        <f>(1+$C$11)^(-B33)</f>
        <v/>
      </c>
    </row>
    <row r="34" ht="15" customHeight="1" s="99">
      <c r="B34" s="137" t="n">
        <v>17</v>
      </c>
      <c r="C34" s="154">
        <f>(1+$C$9)^(-B34)</f>
        <v/>
      </c>
      <c r="D34" s="154">
        <f>(1+$C$10)^(-B34)</f>
        <v/>
      </c>
      <c r="E34" s="154">
        <f>(1+$C$11)^(-B34)</f>
        <v/>
      </c>
    </row>
    <row r="35" ht="15" customHeight="1" s="99">
      <c r="B35" s="137" t="n">
        <v>18</v>
      </c>
      <c r="C35" s="154">
        <f>(1+$C$9)^(-B35)</f>
        <v/>
      </c>
      <c r="D35" s="154">
        <f>(1+$C$10)^(-B35)</f>
        <v/>
      </c>
      <c r="E35" s="154">
        <f>(1+$C$11)^(-B35)</f>
        <v/>
      </c>
    </row>
    <row r="36" ht="15" customHeight="1" s="99">
      <c r="B36" s="137" t="n">
        <v>19</v>
      </c>
      <c r="C36" s="154">
        <f>(1+$C$9)^(-B36)</f>
        <v/>
      </c>
      <c r="D36" s="154">
        <f>(1+$C$10)^(-B36)</f>
        <v/>
      </c>
      <c r="E36" s="154">
        <f>(1+$C$11)^(-B36)</f>
        <v/>
      </c>
    </row>
    <row r="37" ht="15" customHeight="1" s="99">
      <c r="B37" s="137" t="n">
        <v>20</v>
      </c>
      <c r="C37" s="154">
        <f>(1+$C$9)^(-B37)</f>
        <v/>
      </c>
      <c r="D37" s="154">
        <f>(1+$C$10)^(-B37)</f>
        <v/>
      </c>
      <c r="E37" s="154">
        <f>(1+$C$11)^(-B37)</f>
        <v/>
      </c>
    </row>
    <row r="38" ht="15" customHeight="1" s="99">
      <c r="B38" s="137" t="n">
        <v>21</v>
      </c>
      <c r="C38" s="154">
        <f>(1+$C$9)^(-B38)</f>
        <v/>
      </c>
      <c r="D38" s="154">
        <f>(1+$C$10)^(-B38)</f>
        <v/>
      </c>
      <c r="E38" s="154">
        <f>(1+$C$11)^(-B38)</f>
        <v/>
      </c>
    </row>
    <row r="39" ht="15" customHeight="1" s="99">
      <c r="B39" s="137" t="n">
        <v>22</v>
      </c>
      <c r="C39" s="154">
        <f>(1+$C$9)^(-B39)</f>
        <v/>
      </c>
      <c r="D39" s="154">
        <f>(1+$C$10)^(-B39)</f>
        <v/>
      </c>
      <c r="E39" s="154">
        <f>(1+$C$11)^(-B39)</f>
        <v/>
      </c>
    </row>
    <row r="40" ht="15" customHeight="1" s="99">
      <c r="B40" s="137" t="n">
        <v>23</v>
      </c>
      <c r="C40" s="154">
        <f>(1+$C$9)^(-B40)</f>
        <v/>
      </c>
      <c r="D40" s="154">
        <f>(1+$C$10)^(-B40)</f>
        <v/>
      </c>
      <c r="E40" s="154">
        <f>(1+$C$11)^(-B40)</f>
        <v/>
      </c>
    </row>
    <row r="41" ht="15" customHeight="1" s="99">
      <c r="B41" s="137" t="n">
        <v>24</v>
      </c>
      <c r="C41" s="154">
        <f>(1+$C$9)^(-B41)</f>
        <v/>
      </c>
      <c r="D41" s="154">
        <f>(1+$C$10)^(-B41)</f>
        <v/>
      </c>
      <c r="E41" s="154">
        <f>(1+$C$11)^(-B41)</f>
        <v/>
      </c>
    </row>
    <row r="42" ht="15" customHeight="1" s="99">
      <c r="B42" s="137" t="n">
        <v>25</v>
      </c>
      <c r="C42" s="154">
        <f>(1+$C$9)^(-B42)</f>
        <v/>
      </c>
      <c r="D42" s="154">
        <f>(1+$C$10)^(-B42)</f>
        <v/>
      </c>
      <c r="E42" s="154">
        <f>(1+$C$11)^(-B42)</f>
        <v/>
      </c>
    </row>
    <row r="43" ht="15" customHeight="1" s="99">
      <c r="B43" s="137" t="n">
        <v>26</v>
      </c>
      <c r="C43" s="154">
        <f>(1+$C$9)^(-B43)</f>
        <v/>
      </c>
      <c r="D43" s="154">
        <f>(1+$C$10)^(-B43)</f>
        <v/>
      </c>
      <c r="E43" s="154">
        <f>(1+$C$11)^(-B43)</f>
        <v/>
      </c>
    </row>
    <row r="44" ht="15" customHeight="1" s="99">
      <c r="B44" s="137" t="n">
        <v>27</v>
      </c>
      <c r="C44" s="154">
        <f>(1+$C$9)^(-B44)</f>
        <v/>
      </c>
      <c r="D44" s="154">
        <f>(1+$C$10)^(-B44)</f>
        <v/>
      </c>
      <c r="E44" s="154">
        <f>(1+$C$11)^(-B44)</f>
        <v/>
      </c>
    </row>
    <row r="45" ht="15" customHeight="1" s="99">
      <c r="B45" s="137" t="n">
        <v>28</v>
      </c>
      <c r="C45" s="154">
        <f>(1+$C$9)^(-B45)</f>
        <v/>
      </c>
      <c r="D45" s="154">
        <f>(1+$C$10)^(-B45)</f>
        <v/>
      </c>
      <c r="E45" s="154">
        <f>(1+$C$11)^(-B45)</f>
        <v/>
      </c>
    </row>
    <row r="46" ht="15" customHeight="1" s="99">
      <c r="B46" s="137" t="n">
        <v>29</v>
      </c>
      <c r="C46" s="154">
        <f>(1+$C$9)^(-B46)</f>
        <v/>
      </c>
      <c r="D46" s="154">
        <f>(1+$C$10)^(-B46)</f>
        <v/>
      </c>
      <c r="E46" s="154">
        <f>(1+$C$11)^(-B46)</f>
        <v/>
      </c>
    </row>
    <row r="47" ht="15" customHeight="1" s="99">
      <c r="B47" s="137" t="n">
        <v>30</v>
      </c>
      <c r="C47" s="154">
        <f>(1+$C$9)^(-B47)</f>
        <v/>
      </c>
      <c r="D47" s="154">
        <f>(1+$C$10)^(-B47)</f>
        <v/>
      </c>
      <c r="E47" s="154">
        <f>(1+$C$11)^(-B47)</f>
        <v/>
      </c>
    </row>
    <row r="49" ht="15" customHeight="1" s="99">
      <c r="B49" s="123" t="inlineStr">
        <is>
          <t>Check: v(t=1) = 1/(1+r); v decreases with t. At central 3.0%, v^30 = 0.4120.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2026-07-20T22:33:40Z</dcterms:created>
  <dcterms:modified xmlns:dcterms="http://purl.org/dc/terms/" xmlns:xsi="http://www.w3.org/2001/XMLSchema-instance" xsi:type="dcterms:W3CDTF">2026-07-25T17:42:21Z</dcterms:modified>
  <cp:revision>0</cp:revision>
</cp:coreProperties>
</file>